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B20~1\AppData\Local\Temp\Rar$DIa10796.38143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_FilterDatabase" localSheetId="0" hidden="1">Документ!$A$18:$I$436</definedName>
    <definedName name="_xlnm.Print_Titles" localSheetId="0">Документ!$18:$19</definedName>
    <definedName name="_xlnm.Print_Area" localSheetId="0">Документ!$A$1:$I$436</definedName>
  </definedNames>
  <calcPr calcId="152511"/>
</workbook>
</file>

<file path=xl/calcChain.xml><?xml version="1.0" encoding="utf-8"?>
<calcChain xmlns="http://schemas.openxmlformats.org/spreadsheetml/2006/main">
  <c r="G391" i="2" l="1"/>
  <c r="G156" i="2"/>
  <c r="G258" i="2"/>
  <c r="G285" i="2"/>
  <c r="G296" i="2"/>
  <c r="G344" i="2"/>
  <c r="G48" i="2"/>
  <c r="G371" i="2"/>
  <c r="G434" i="2"/>
  <c r="G113" i="2" l="1"/>
  <c r="L236" i="2"/>
  <c r="G244" i="2" l="1"/>
  <c r="G286" i="2"/>
  <c r="G257" i="2"/>
  <c r="G243" i="2"/>
  <c r="G267" i="2" l="1"/>
  <c r="G96" i="2"/>
  <c r="G402" i="2"/>
  <c r="G396" i="2"/>
  <c r="G405" i="2" l="1"/>
  <c r="G435" i="2"/>
  <c r="G236" i="2"/>
  <c r="G235" i="2"/>
  <c r="G310" i="2"/>
  <c r="G352" i="2"/>
  <c r="G308" i="2"/>
  <c r="G307" i="2"/>
  <c r="G338" i="2" l="1"/>
  <c r="G288" i="2"/>
  <c r="G265" i="2"/>
  <c r="G264" i="2"/>
  <c r="G246" i="2"/>
  <c r="G223" i="2"/>
  <c r="G59" i="2"/>
  <c r="G55" i="2"/>
  <c r="G115" i="2"/>
  <c r="G284" i="2"/>
  <c r="G256" i="2"/>
  <c r="G242" i="2"/>
  <c r="G319" i="2"/>
  <c r="G191" i="2"/>
  <c r="G214" i="2"/>
  <c r="G203" i="2"/>
  <c r="G200" i="2"/>
  <c r="G54" i="2"/>
  <c r="G111" i="2"/>
  <c r="G110" i="2"/>
  <c r="I113" i="2"/>
  <c r="I115" i="2"/>
  <c r="H115" i="2"/>
  <c r="H113" i="2" s="1"/>
  <c r="H405" i="2"/>
  <c r="I405" i="2"/>
  <c r="G128" i="2"/>
  <c r="G104" i="2"/>
  <c r="H376" i="2"/>
  <c r="I376" i="2"/>
  <c r="G377" i="2"/>
  <c r="G376" i="2" s="1"/>
  <c r="G390" i="2"/>
  <c r="G389" i="2" s="1"/>
  <c r="G388" i="2" s="1"/>
  <c r="G387" i="2" s="1"/>
  <c r="H401" i="2" l="1"/>
  <c r="I401" i="2"/>
  <c r="G401" i="2"/>
  <c r="G160" i="2"/>
  <c r="G190" i="2"/>
  <c r="G183" i="2"/>
  <c r="G87" i="2"/>
  <c r="G222" i="2"/>
  <c r="G35" i="2"/>
  <c r="G219" i="2"/>
  <c r="G318" i="2"/>
  <c r="G27" i="2"/>
  <c r="G58" i="2"/>
  <c r="G359" i="2"/>
  <c r="G47" i="2"/>
  <c r="G46" i="2" s="1"/>
  <c r="G360" i="2"/>
  <c r="G42" i="2"/>
  <c r="H360" i="2"/>
  <c r="H419" i="2"/>
  <c r="H203" i="2" l="1"/>
  <c r="H138" i="2" l="1"/>
  <c r="H137" i="2" s="1"/>
  <c r="H136" i="2" s="1"/>
  <c r="I138" i="2"/>
  <c r="I137" i="2" s="1"/>
  <c r="I136" i="2" s="1"/>
  <c r="G138" i="2"/>
  <c r="G137" i="2" s="1"/>
  <c r="G136" i="2" s="1"/>
  <c r="H257" i="2" l="1"/>
  <c r="H344" i="2"/>
  <c r="H296" i="2"/>
  <c r="H171" i="2"/>
  <c r="H96" i="2"/>
  <c r="H165" i="2"/>
  <c r="H432" i="2" l="1"/>
  <c r="I432" i="2"/>
  <c r="G432" i="2"/>
  <c r="G407" i="2"/>
  <c r="H407" i="2"/>
  <c r="I407" i="2"/>
  <c r="H395" i="2"/>
  <c r="H394" i="2" s="1"/>
  <c r="H393" i="2" s="1"/>
  <c r="H392" i="2" s="1"/>
  <c r="I395" i="2"/>
  <c r="I394" i="2" s="1"/>
  <c r="I393" i="2" s="1"/>
  <c r="I392" i="2" s="1"/>
  <c r="G395" i="2"/>
  <c r="G394" i="2" s="1"/>
  <c r="G393" i="2" s="1"/>
  <c r="G392" i="2" s="1"/>
  <c r="H348" i="2"/>
  <c r="I348" i="2"/>
  <c r="G348" i="2"/>
  <c r="G254" i="2"/>
  <c r="G201" i="2"/>
  <c r="H210" i="2"/>
  <c r="I210" i="2"/>
  <c r="G210" i="2"/>
  <c r="H207" i="2"/>
  <c r="I207" i="2"/>
  <c r="G207" i="2"/>
  <c r="H169" i="2"/>
  <c r="I169" i="2"/>
  <c r="G169" i="2"/>
  <c r="H109" i="2" l="1"/>
  <c r="I109" i="2"/>
  <c r="G109" i="2"/>
  <c r="H100" i="2"/>
  <c r="I100" i="2"/>
  <c r="G100" i="2"/>
  <c r="G95" i="2"/>
  <c r="H76" i="2"/>
  <c r="I76" i="2"/>
  <c r="G76" i="2"/>
  <c r="H73" i="2"/>
  <c r="I73" i="2"/>
  <c r="G73" i="2"/>
  <c r="G67" i="2"/>
  <c r="H67" i="2"/>
  <c r="I67" i="2"/>
  <c r="H72" i="2" l="1"/>
  <c r="G72" i="2"/>
  <c r="I72" i="2"/>
  <c r="I327" i="2"/>
  <c r="H327" i="2"/>
  <c r="G327" i="2"/>
  <c r="G326" i="2" s="1"/>
  <c r="G298" i="2"/>
  <c r="I258" i="2" l="1"/>
  <c r="H258" i="2"/>
  <c r="H254" i="2" s="1"/>
  <c r="I257" i="2"/>
  <c r="I254" i="2" s="1"/>
  <c r="H274" i="2" l="1"/>
  <c r="I274" i="2"/>
  <c r="G274" i="2"/>
  <c r="H297" i="2"/>
  <c r="I297" i="2"/>
  <c r="G297" i="2"/>
  <c r="H192" i="2" l="1"/>
  <c r="I192" i="2"/>
  <c r="G192" i="2"/>
  <c r="I165" i="2"/>
  <c r="G165" i="2"/>
  <c r="H311" i="2"/>
  <c r="I311" i="2"/>
  <c r="G311" i="2"/>
  <c r="I360" i="2" l="1"/>
  <c r="I419" i="2"/>
  <c r="G127" i="2" l="1"/>
  <c r="I285" i="2" l="1"/>
  <c r="G306" i="2"/>
  <c r="G270" i="2"/>
  <c r="I243" i="2"/>
  <c r="I241" i="2" s="1"/>
  <c r="H243" i="2"/>
  <c r="I322" i="2"/>
  <c r="H322" i="2"/>
  <c r="G322" i="2"/>
  <c r="I321" i="2"/>
  <c r="H321" i="2"/>
  <c r="G321" i="2"/>
  <c r="I318" i="2" l="1"/>
  <c r="H318" i="2"/>
  <c r="H300" i="2" l="1"/>
  <c r="H299" i="2" s="1"/>
  <c r="I300" i="2"/>
  <c r="I299" i="2" s="1"/>
  <c r="G300" i="2"/>
  <c r="G299" i="2" s="1"/>
  <c r="H285" i="2"/>
  <c r="I284" i="2"/>
  <c r="I282" i="2" s="1"/>
  <c r="H284" i="2"/>
  <c r="H282" i="2" l="1"/>
  <c r="G287" i="2"/>
  <c r="G282" i="2" s="1"/>
  <c r="G241" i="2"/>
  <c r="H212" i="2" l="1"/>
  <c r="I212" i="2"/>
  <c r="G212" i="2"/>
  <c r="G205" i="2"/>
  <c r="H403" i="2"/>
  <c r="H400" i="2" s="1"/>
  <c r="I403" i="2"/>
  <c r="I400" i="2" s="1"/>
  <c r="G403" i="2"/>
  <c r="G400" i="2" s="1"/>
  <c r="H412" i="2"/>
  <c r="I412" i="2"/>
  <c r="G412" i="2"/>
  <c r="H378" i="2"/>
  <c r="I378" i="2"/>
  <c r="G378" i="2"/>
  <c r="G382" i="2"/>
  <c r="I375" i="2" l="1"/>
  <c r="I374" i="2" s="1"/>
  <c r="I373" i="2" s="1"/>
  <c r="H375" i="2"/>
  <c r="H374" i="2" s="1"/>
  <c r="H373" i="2" s="1"/>
  <c r="G375" i="2"/>
  <c r="G374" i="2" s="1"/>
  <c r="G373" i="2" s="1"/>
  <c r="G399" i="2"/>
  <c r="G398" i="2" s="1"/>
  <c r="I399" i="2"/>
  <c r="I398" i="2" s="1"/>
  <c r="H399" i="2"/>
  <c r="H398" i="2" s="1"/>
  <c r="G103" i="2" l="1"/>
  <c r="G99" i="2" s="1"/>
  <c r="H57" i="2"/>
  <c r="G57" i="2"/>
  <c r="H144" i="2" l="1"/>
  <c r="H143" i="2" s="1"/>
  <c r="H142" i="2" s="1"/>
  <c r="H141" i="2" s="1"/>
  <c r="H140" i="2" s="1"/>
  <c r="I144" i="2"/>
  <c r="I143" i="2" s="1"/>
  <c r="I142" i="2" s="1"/>
  <c r="I141" i="2" s="1"/>
  <c r="I140" i="2" s="1"/>
  <c r="G144" i="2"/>
  <c r="G143" i="2" s="1"/>
  <c r="G142" i="2" s="1"/>
  <c r="G141" i="2" s="1"/>
  <c r="G140" i="2" s="1"/>
  <c r="H133" i="2" l="1"/>
  <c r="I133" i="2"/>
  <c r="G133" i="2"/>
  <c r="G155" i="2" l="1"/>
  <c r="H156" i="2"/>
  <c r="I156" i="2"/>
  <c r="I55" i="2" l="1"/>
  <c r="H55" i="2"/>
  <c r="I54" i="2"/>
  <c r="I53" i="2" s="1"/>
  <c r="H54" i="2"/>
  <c r="I56" i="2"/>
  <c r="H56" i="2"/>
  <c r="G56" i="2"/>
  <c r="G53" i="2" l="1"/>
  <c r="H53" i="2"/>
  <c r="H424" i="2"/>
  <c r="H423" i="2" s="1"/>
  <c r="H422" i="2" s="1"/>
  <c r="H421" i="2" s="1"/>
  <c r="I424" i="2"/>
  <c r="I423" i="2" s="1"/>
  <c r="I422" i="2" s="1"/>
  <c r="I421" i="2" s="1"/>
  <c r="H367" i="2"/>
  <c r="I367" i="2"/>
  <c r="H326" i="2"/>
  <c r="H325" i="2" s="1"/>
  <c r="H324" i="2" s="1"/>
  <c r="I326" i="2"/>
  <c r="I325" i="2" s="1"/>
  <c r="I324" i="2" s="1"/>
  <c r="H309" i="2"/>
  <c r="I309" i="2"/>
  <c r="H306" i="2"/>
  <c r="I306" i="2"/>
  <c r="H281" i="2"/>
  <c r="H280" i="2" s="1"/>
  <c r="H279" i="2" s="1"/>
  <c r="I281" i="2"/>
  <c r="I280" i="2" s="1"/>
  <c r="I279" i="2" s="1"/>
  <c r="H276" i="2"/>
  <c r="I276" i="2"/>
  <c r="H270" i="2"/>
  <c r="I270" i="2"/>
  <c r="H247" i="2"/>
  <c r="I247" i="2"/>
  <c r="I240" i="2" s="1"/>
  <c r="H241" i="2"/>
  <c r="H221" i="2"/>
  <c r="I221" i="2"/>
  <c r="H218" i="2"/>
  <c r="I218" i="2"/>
  <c r="H205" i="2"/>
  <c r="I205" i="2"/>
  <c r="I201" i="2"/>
  <c r="H201" i="2"/>
  <c r="H198" i="2"/>
  <c r="I198" i="2"/>
  <c r="H125" i="2"/>
  <c r="I125" i="2"/>
  <c r="H120" i="2"/>
  <c r="H119" i="2" s="1"/>
  <c r="I120" i="2"/>
  <c r="I119" i="2" s="1"/>
  <c r="I112" i="2"/>
  <c r="H103" i="2"/>
  <c r="H99" i="2" s="1"/>
  <c r="I103" i="2"/>
  <c r="I99" i="2" s="1"/>
  <c r="H90" i="2"/>
  <c r="I90" i="2"/>
  <c r="H65" i="2"/>
  <c r="I65" i="2"/>
  <c r="H62" i="2"/>
  <c r="I62" i="2"/>
  <c r="H60" i="2"/>
  <c r="I60" i="2"/>
  <c r="I57" i="2"/>
  <c r="H46" i="2"/>
  <c r="H45" i="2" s="1"/>
  <c r="H44" i="2" s="1"/>
  <c r="H43" i="2" s="1"/>
  <c r="I46" i="2"/>
  <c r="I45" i="2" s="1"/>
  <c r="I44" i="2" s="1"/>
  <c r="I43" i="2" s="1"/>
  <c r="I52" i="2" l="1"/>
  <c r="I253" i="2"/>
  <c r="I252" i="2" s="1"/>
  <c r="I251" i="2" s="1"/>
  <c r="H52" i="2"/>
  <c r="H253" i="2"/>
  <c r="H252" i="2" s="1"/>
  <c r="H251" i="2" s="1"/>
  <c r="H305" i="2"/>
  <c r="I305" i="2"/>
  <c r="H98" i="2"/>
  <c r="I98" i="2"/>
  <c r="I217" i="2"/>
  <c r="I216" i="2" s="1"/>
  <c r="I215" i="2" s="1"/>
  <c r="H217" i="2"/>
  <c r="H216" i="2" s="1"/>
  <c r="H215" i="2" s="1"/>
  <c r="I118" i="2"/>
  <c r="I117" i="2" s="1"/>
  <c r="I239" i="2"/>
  <c r="I238" i="2" s="1"/>
  <c r="H240" i="2"/>
  <c r="H239" i="2" s="1"/>
  <c r="H238" i="2" s="1"/>
  <c r="H118" i="2"/>
  <c r="H117" i="2" s="1"/>
  <c r="G325" i="2" l="1"/>
  <c r="G324" i="2" s="1"/>
  <c r="G292" i="2"/>
  <c r="G247" i="2"/>
  <c r="G240" i="2" s="1"/>
  <c r="G198" i="2"/>
  <c r="G197" i="2" s="1"/>
  <c r="G196" i="2" l="1"/>
  <c r="G281" i="2"/>
  <c r="G280" i="2" s="1"/>
  <c r="G279" i="2" s="1"/>
  <c r="I189" i="2"/>
  <c r="H189" i="2"/>
  <c r="G239" i="2"/>
  <c r="G238" i="2" s="1"/>
  <c r="I188" i="2" l="1"/>
  <c r="I187" i="2" s="1"/>
  <c r="I186" i="2" s="1"/>
  <c r="I185" i="2" s="1"/>
  <c r="H188" i="2"/>
  <c r="H187" i="2" s="1"/>
  <c r="H186" i="2" s="1"/>
  <c r="H185" i="2" s="1"/>
  <c r="G381" i="2"/>
  <c r="G380" i="2" s="1"/>
  <c r="H411" i="2"/>
  <c r="I411" i="2"/>
  <c r="I410" i="2" s="1"/>
  <c r="I409" i="2" s="1"/>
  <c r="I386" i="2" s="1"/>
  <c r="G411" i="2"/>
  <c r="G410" i="2" s="1"/>
  <c r="H410" i="2" l="1"/>
  <c r="H409" i="2" s="1"/>
  <c r="H386" i="2" s="1"/>
  <c r="G276" i="2"/>
  <c r="G253" i="2" s="1"/>
  <c r="H382" i="2"/>
  <c r="H381" i="2" s="1"/>
  <c r="H380" i="2" s="1"/>
  <c r="H372" i="2" s="1"/>
  <c r="I382" i="2"/>
  <c r="I381" i="2" s="1"/>
  <c r="I380" i="2" s="1"/>
  <c r="I372" i="2" s="1"/>
  <c r="G372" i="2"/>
  <c r="H229" i="2"/>
  <c r="H228" i="2" s="1"/>
  <c r="H227" i="2" s="1"/>
  <c r="H226" i="2" s="1"/>
  <c r="H225" i="2" s="1"/>
  <c r="I229" i="2"/>
  <c r="I228" i="2" s="1"/>
  <c r="I227" i="2" s="1"/>
  <c r="I226" i="2" s="1"/>
  <c r="I225" i="2" s="1"/>
  <c r="G229" i="2"/>
  <c r="G228" i="2" s="1"/>
  <c r="G227" i="2" s="1"/>
  <c r="G226" i="2" s="1"/>
  <c r="G225" i="2" s="1"/>
  <c r="I168" i="2"/>
  <c r="I167" i="2" s="1"/>
  <c r="I166" i="2" s="1"/>
  <c r="H168" i="2"/>
  <c r="H167" i="2" s="1"/>
  <c r="H166" i="2" s="1"/>
  <c r="G168" i="2"/>
  <c r="G167" i="2" s="1"/>
  <c r="G166" i="2" s="1"/>
  <c r="I164" i="2"/>
  <c r="I163" i="2" s="1"/>
  <c r="I162" i="2" s="1"/>
  <c r="I161" i="2" s="1"/>
  <c r="H164" i="2"/>
  <c r="H163" i="2" s="1"/>
  <c r="H162" i="2" s="1"/>
  <c r="H161" i="2" s="1"/>
  <c r="G164" i="2"/>
  <c r="G163" i="2" s="1"/>
  <c r="G162" i="2" s="1"/>
  <c r="G161" i="2" s="1"/>
  <c r="H159" i="2"/>
  <c r="I159" i="2"/>
  <c r="G159" i="2"/>
  <c r="G154" i="2" s="1"/>
  <c r="G153" i="2" s="1"/>
  <c r="G152" i="2" s="1"/>
  <c r="H155" i="2"/>
  <c r="I155" i="2"/>
  <c r="H150" i="2"/>
  <c r="H149" i="2" s="1"/>
  <c r="H148" i="2" s="1"/>
  <c r="H147" i="2" s="1"/>
  <c r="I150" i="2"/>
  <c r="I149" i="2" s="1"/>
  <c r="I148" i="2" s="1"/>
  <c r="I147" i="2" s="1"/>
  <c r="G150" i="2"/>
  <c r="G149" i="2" s="1"/>
  <c r="G148" i="2" s="1"/>
  <c r="G147" i="2" s="1"/>
  <c r="H127" i="2"/>
  <c r="H124" i="2" s="1"/>
  <c r="I127" i="2"/>
  <c r="I124" i="2" s="1"/>
  <c r="H234" i="2"/>
  <c r="H233" i="2" s="1"/>
  <c r="H232" i="2" s="1"/>
  <c r="H231" i="2" s="1"/>
  <c r="I234" i="2"/>
  <c r="I233" i="2" s="1"/>
  <c r="I232" i="2" s="1"/>
  <c r="I231" i="2" s="1"/>
  <c r="G234" i="2"/>
  <c r="G233" i="2" s="1"/>
  <c r="G232" i="2" s="1"/>
  <c r="G231" i="2" s="1"/>
  <c r="H197" i="2" l="1"/>
  <c r="H196" i="2" s="1"/>
  <c r="H195" i="2" s="1"/>
  <c r="H194" i="2" s="1"/>
  <c r="I197" i="2"/>
  <c r="I196" i="2" s="1"/>
  <c r="I195" i="2" s="1"/>
  <c r="I194" i="2" s="1"/>
  <c r="G146" i="2"/>
  <c r="I123" i="2"/>
  <c r="I122" i="2" s="1"/>
  <c r="I116" i="2" s="1"/>
  <c r="H123" i="2"/>
  <c r="H122" i="2" s="1"/>
  <c r="H116" i="2" s="1"/>
  <c r="G195" i="2"/>
  <c r="G252" i="2"/>
  <c r="G251" i="2" s="1"/>
  <c r="I154" i="2"/>
  <c r="I153" i="2" s="1"/>
  <c r="I152" i="2" s="1"/>
  <c r="I146" i="2" s="1"/>
  <c r="H154" i="2"/>
  <c r="H153" i="2" s="1"/>
  <c r="H152" i="2" s="1"/>
  <c r="H146" i="2" s="1"/>
  <c r="G132" i="2"/>
  <c r="G131" i="2" s="1"/>
  <c r="G130" i="2" s="1"/>
  <c r="H132" i="2"/>
  <c r="H131" i="2" s="1"/>
  <c r="I132" i="2"/>
  <c r="I131" i="2" s="1"/>
  <c r="G125" i="2"/>
  <c r="G124" i="2" s="1"/>
  <c r="H130" i="2" l="1"/>
  <c r="H129" i="2" s="1"/>
  <c r="G129" i="2"/>
  <c r="I130" i="2"/>
  <c r="I129" i="2" s="1"/>
  <c r="G123" i="2"/>
  <c r="G122" i="2" s="1"/>
  <c r="G120" i="2"/>
  <c r="G119" i="2" s="1"/>
  <c r="I95" i="2"/>
  <c r="I94" i="2" s="1"/>
  <c r="I93" i="2" s="1"/>
  <c r="I92" i="2" s="1"/>
  <c r="H95" i="2"/>
  <c r="H94" i="2" s="1"/>
  <c r="H93" i="2" s="1"/>
  <c r="H92" i="2" s="1"/>
  <c r="G94" i="2" l="1"/>
  <c r="G93" i="2" s="1"/>
  <c r="G92" i="2" s="1"/>
  <c r="G118" i="2"/>
  <c r="G117" i="2" s="1"/>
  <c r="G116" i="2" s="1"/>
  <c r="H71" i="2"/>
  <c r="H70" i="2" s="1"/>
  <c r="I71" i="2"/>
  <c r="I70" i="2" s="1"/>
  <c r="G71" i="2"/>
  <c r="G70" i="2" s="1"/>
  <c r="G65" i="2"/>
  <c r="G62" i="2"/>
  <c r="G60" i="2"/>
  <c r="G52" i="2" s="1"/>
  <c r="G358" i="2" l="1"/>
  <c r="G370" i="2" l="1"/>
  <c r="G369" i="2" s="1"/>
  <c r="G368" i="2" s="1"/>
  <c r="G367" i="2" s="1"/>
  <c r="H365" i="2"/>
  <c r="H364" i="2" s="1"/>
  <c r="H363" i="2" s="1"/>
  <c r="H362" i="2" s="1"/>
  <c r="I365" i="2"/>
  <c r="I364" i="2" s="1"/>
  <c r="I363" i="2" s="1"/>
  <c r="I362" i="2" s="1"/>
  <c r="G365" i="2"/>
  <c r="G364" i="2" s="1"/>
  <c r="G363" i="2" s="1"/>
  <c r="G362" i="2" s="1"/>
  <c r="H292" i="2"/>
  <c r="G295" i="2"/>
  <c r="G291" i="2" s="1"/>
  <c r="G290" i="2" l="1"/>
  <c r="G289" i="2" s="1"/>
  <c r="H337" i="2"/>
  <c r="H336" i="2" s="1"/>
  <c r="H335" i="2" s="1"/>
  <c r="H334" i="2" s="1"/>
  <c r="H323" i="2" s="1"/>
  <c r="I337" i="2"/>
  <c r="I336" i="2" s="1"/>
  <c r="I335" i="2" s="1"/>
  <c r="I334" i="2" s="1"/>
  <c r="I323" i="2" s="1"/>
  <c r="G337" i="2"/>
  <c r="G336" i="2" s="1"/>
  <c r="G335" i="2" s="1"/>
  <c r="H351" i="2"/>
  <c r="I351" i="2"/>
  <c r="G351" i="2"/>
  <c r="H112" i="2"/>
  <c r="G112" i="2"/>
  <c r="H108" i="2"/>
  <c r="H107" i="2" s="1"/>
  <c r="I108" i="2"/>
  <c r="I107" i="2" s="1"/>
  <c r="I106" i="2" s="1"/>
  <c r="G108" i="2"/>
  <c r="G107" i="2" s="1"/>
  <c r="G347" i="2" l="1"/>
  <c r="G346" i="2" s="1"/>
  <c r="G345" i="2" s="1"/>
  <c r="I347" i="2"/>
  <c r="I346" i="2" s="1"/>
  <c r="I345" i="2" s="1"/>
  <c r="H347" i="2"/>
  <c r="H346" i="2" s="1"/>
  <c r="H345" i="2" s="1"/>
  <c r="G334" i="2"/>
  <c r="G323" i="2" s="1"/>
  <c r="G106" i="2"/>
  <c r="H106" i="2"/>
  <c r="G98" i="2"/>
  <c r="H182" i="2"/>
  <c r="H181" i="2" s="1"/>
  <c r="H180" i="2" s="1"/>
  <c r="H179" i="2" s="1"/>
  <c r="H178" i="2" s="1"/>
  <c r="I182" i="2"/>
  <c r="I181" i="2" s="1"/>
  <c r="I180" i="2" s="1"/>
  <c r="I179" i="2" s="1"/>
  <c r="I178" i="2" s="1"/>
  <c r="G182" i="2"/>
  <c r="G181" i="2" s="1"/>
  <c r="G180" i="2" s="1"/>
  <c r="G179" i="2" s="1"/>
  <c r="G178" i="2" s="1"/>
  <c r="H176" i="2"/>
  <c r="H175" i="2" s="1"/>
  <c r="H174" i="2" s="1"/>
  <c r="H173" i="2" s="1"/>
  <c r="I176" i="2"/>
  <c r="I175" i="2" s="1"/>
  <c r="I174" i="2" s="1"/>
  <c r="I173" i="2" s="1"/>
  <c r="G176" i="2"/>
  <c r="G175" i="2" s="1"/>
  <c r="G174" i="2" s="1"/>
  <c r="G173" i="2" s="1"/>
  <c r="G90" i="2"/>
  <c r="H80" i="2"/>
  <c r="H79" i="2" s="1"/>
  <c r="H78" i="2" s="1"/>
  <c r="H69" i="2" s="1"/>
  <c r="I80" i="2"/>
  <c r="I79" i="2" s="1"/>
  <c r="I78" i="2" s="1"/>
  <c r="I69" i="2" s="1"/>
  <c r="G80" i="2"/>
  <c r="G79" i="2" s="1"/>
  <c r="G78" i="2" s="1"/>
  <c r="G69" i="2" s="1"/>
  <c r="H430" i="2"/>
  <c r="I430" i="2"/>
  <c r="G430" i="2"/>
  <c r="G429" i="2" s="1"/>
  <c r="G428" i="2" s="1"/>
  <c r="G424" i="2"/>
  <c r="G423" i="2" s="1"/>
  <c r="G422" i="2" s="1"/>
  <c r="G421" i="2" s="1"/>
  <c r="H418" i="2"/>
  <c r="H417" i="2" s="1"/>
  <c r="H416" i="2" s="1"/>
  <c r="H415" i="2" s="1"/>
  <c r="H414" i="2" s="1"/>
  <c r="I418" i="2"/>
  <c r="I417" i="2" s="1"/>
  <c r="I416" i="2" s="1"/>
  <c r="I415" i="2" s="1"/>
  <c r="I414" i="2" s="1"/>
  <c r="G418" i="2"/>
  <c r="G417" i="2" s="1"/>
  <c r="G416" i="2" s="1"/>
  <c r="G415" i="2" s="1"/>
  <c r="G414" i="2" s="1"/>
  <c r="H317" i="2"/>
  <c r="I317" i="2"/>
  <c r="G317" i="2"/>
  <c r="I172" i="2" l="1"/>
  <c r="H172" i="2"/>
  <c r="I429" i="2"/>
  <c r="I428" i="2" s="1"/>
  <c r="I427" i="2" s="1"/>
  <c r="I420" i="2" s="1"/>
  <c r="H429" i="2"/>
  <c r="H428" i="2" s="1"/>
  <c r="H427" i="2" s="1"/>
  <c r="H420" i="2" s="1"/>
  <c r="G218" i="2" l="1"/>
  <c r="G221" i="2"/>
  <c r="I320" i="2"/>
  <c r="I316" i="2" s="1"/>
  <c r="I304" i="2" s="1"/>
  <c r="I303" i="2" s="1"/>
  <c r="H320" i="2"/>
  <c r="H316" i="2" s="1"/>
  <c r="H304" i="2" s="1"/>
  <c r="H303" i="2" s="1"/>
  <c r="G320" i="2"/>
  <c r="G316" i="2" s="1"/>
  <c r="G217" i="2" l="1"/>
  <c r="I86" i="2"/>
  <c r="I85" i="2" s="1"/>
  <c r="I84" i="2" s="1"/>
  <c r="I83" i="2" s="1"/>
  <c r="I82" i="2" s="1"/>
  <c r="H86" i="2"/>
  <c r="G86" i="2"/>
  <c r="G85" i="2" s="1"/>
  <c r="G84" i="2" s="1"/>
  <c r="G83" i="2" s="1"/>
  <c r="H85" i="2" l="1"/>
  <c r="H84" i="2" s="1"/>
  <c r="H83" i="2" s="1"/>
  <c r="H82" i="2" s="1"/>
  <c r="G82" i="2"/>
  <c r="I51" i="2"/>
  <c r="I50" i="2" s="1"/>
  <c r="H51" i="2"/>
  <c r="H50" i="2" s="1"/>
  <c r="G51" i="2"/>
  <c r="G50" i="2" s="1"/>
  <c r="H41" i="2" l="1"/>
  <c r="H40" i="2" s="1"/>
  <c r="H39" i="2" s="1"/>
  <c r="H38" i="2" s="1"/>
  <c r="I41" i="2"/>
  <c r="I40" i="2" s="1"/>
  <c r="I39" i="2" s="1"/>
  <c r="I38" i="2" s="1"/>
  <c r="H26" i="2"/>
  <c r="H25" i="2" s="1"/>
  <c r="H24" i="2" s="1"/>
  <c r="H23" i="2" s="1"/>
  <c r="H22" i="2" s="1"/>
  <c r="H21" i="2" s="1"/>
  <c r="H34" i="2"/>
  <c r="H33" i="2" s="1"/>
  <c r="H32" i="2" s="1"/>
  <c r="H31" i="2" s="1"/>
  <c r="H30" i="2" s="1"/>
  <c r="H29" i="2" s="1"/>
  <c r="I34" i="2"/>
  <c r="I33" i="2" s="1"/>
  <c r="I32" i="2" s="1"/>
  <c r="I31" i="2" s="1"/>
  <c r="I30" i="2" s="1"/>
  <c r="I29" i="2" s="1"/>
  <c r="G34" i="2"/>
  <c r="G357" i="2"/>
  <c r="G356" i="2" s="1"/>
  <c r="G355" i="2" s="1"/>
  <c r="G354" i="2" s="1"/>
  <c r="H358" i="2"/>
  <c r="H357" i="2" s="1"/>
  <c r="H356" i="2" s="1"/>
  <c r="H355" i="2" s="1"/>
  <c r="H354" i="2" s="1"/>
  <c r="H353" i="2" s="1"/>
  <c r="I358" i="2"/>
  <c r="I357" i="2" s="1"/>
  <c r="I356" i="2" s="1"/>
  <c r="I355" i="2" s="1"/>
  <c r="I354" i="2" s="1"/>
  <c r="I353" i="2" s="1"/>
  <c r="I37" i="2" l="1"/>
  <c r="I36" i="2" s="1"/>
  <c r="H37" i="2"/>
  <c r="H36" i="2" s="1"/>
  <c r="G309" i="2"/>
  <c r="G305" i="2" s="1"/>
  <c r="G304" i="2" s="1"/>
  <c r="G303" i="2" s="1"/>
  <c r="H295" i="2"/>
  <c r="H291" i="2" s="1"/>
  <c r="I295" i="2"/>
  <c r="I292" i="2"/>
  <c r="H343" i="2"/>
  <c r="H342" i="2" s="1"/>
  <c r="H341" i="2" s="1"/>
  <c r="H340" i="2" s="1"/>
  <c r="H339" i="2" s="1"/>
  <c r="I343" i="2"/>
  <c r="I342" i="2" s="1"/>
  <c r="I341" i="2" s="1"/>
  <c r="I340" i="2" s="1"/>
  <c r="I339" i="2" s="1"/>
  <c r="G343" i="2"/>
  <c r="G342" i="2" s="1"/>
  <c r="G341" i="2" s="1"/>
  <c r="G340" i="2" s="1"/>
  <c r="G339" i="2" s="1"/>
  <c r="I291" i="2" l="1"/>
  <c r="I290" i="2" s="1"/>
  <c r="I289" i="2" s="1"/>
  <c r="I237" i="2" s="1"/>
  <c r="I224" i="2" s="1"/>
  <c r="G237" i="2"/>
  <c r="G224" i="2" s="1"/>
  <c r="H290" i="2"/>
  <c r="H289" i="2" s="1"/>
  <c r="H237" i="2" s="1"/>
  <c r="H224" i="2" s="1"/>
  <c r="H20" i="2" s="1"/>
  <c r="I26" i="2"/>
  <c r="I25" i="2" s="1"/>
  <c r="I24" i="2" s="1"/>
  <c r="I23" i="2" s="1"/>
  <c r="I22" i="2" s="1"/>
  <c r="I21" i="2" s="1"/>
  <c r="I20" i="2" l="1"/>
  <c r="G427" i="2"/>
  <c r="G420" i="2" s="1"/>
  <c r="G189" i="2"/>
  <c r="G188" i="2" s="1"/>
  <c r="G45" i="2"/>
  <c r="G44" i="2" s="1"/>
  <c r="G43" i="2" s="1"/>
  <c r="G41" i="2"/>
  <c r="G33" i="2"/>
  <c r="G32" i="2" s="1"/>
  <c r="G31" i="2" s="1"/>
  <c r="G30" i="2" s="1"/>
  <c r="G29" i="2" s="1"/>
  <c r="G187" i="2" l="1"/>
  <c r="G186" i="2" s="1"/>
  <c r="G185" i="2" s="1"/>
  <c r="G40" i="2"/>
  <c r="G39" i="2" s="1"/>
  <c r="G38" i="2" s="1"/>
  <c r="G26" i="2"/>
  <c r="G25" i="2" s="1"/>
  <c r="G24" i="2" s="1"/>
  <c r="G23" i="2" s="1"/>
  <c r="G22" i="2" s="1"/>
  <c r="G21" i="2" s="1"/>
  <c r="G216" i="2"/>
  <c r="G37" i="2" l="1"/>
  <c r="G36" i="2" s="1"/>
  <c r="G215" i="2"/>
  <c r="G194" i="2" s="1"/>
  <c r="G172" i="2" s="1"/>
  <c r="G409" i="2"/>
  <c r="G386" i="2" s="1"/>
  <c r="G353" i="2" l="1"/>
  <c r="G20" i="2" s="1"/>
</calcChain>
</file>

<file path=xl/sharedStrings.xml><?xml version="1.0" encoding="utf-8"?>
<sst xmlns="http://schemas.openxmlformats.org/spreadsheetml/2006/main" count="2168" uniqueCount="500">
  <si>
    <t>908</t>
  </si>
  <si>
    <t>100</t>
  </si>
  <si>
    <t>200</t>
  </si>
  <si>
    <t>910</t>
  </si>
  <si>
    <t>914</t>
  </si>
  <si>
    <t>800</t>
  </si>
  <si>
    <t>300</t>
  </si>
  <si>
    <t>400</t>
  </si>
  <si>
    <t>600</t>
  </si>
  <si>
    <t>922</t>
  </si>
  <si>
    <t>924</t>
  </si>
  <si>
    <t>927</t>
  </si>
  <si>
    <t>500</t>
  </si>
  <si>
    <t>700</t>
  </si>
  <si>
    <t>Другие общегосударственные вопросы</t>
  </si>
  <si>
    <t>Подпрограмма "Прочие мероприятия по реализации муниципальной программы"</t>
  </si>
  <si>
    <t>Основное мероприятие "Расходы на обеспечение деятельности (оказания услуг) муниципальных казенных учреждений"</t>
  </si>
  <si>
    <t>Основное мероприятие "Расходы на обеспечение деятельности органов местного самоуправления"</t>
  </si>
  <si>
    <t>Основное мероприятие "Создание и организация деятельности комиссий по делам несовершеннолетних и защите их прав"</t>
  </si>
  <si>
    <t>Основное мероприятие "Осуществление полномочий по сбору информации от поселений, входящих в муниципальный район, необходимых для ведения регистра муниципальных нормативно-правовых актов"</t>
  </si>
  <si>
    <t>Основное мероприятие "Расходы на осуществление полномочий по созданию и организации деятельности административных комиссий"</t>
  </si>
  <si>
    <t>Основное мероприятие "Выполнение других расходных обязательств"</t>
  </si>
  <si>
    <t>Подпрограмма "Финансовое обеспечение реализации муниципальной программы"</t>
  </si>
  <si>
    <t>Основное мероприятие "Осуществление отдельных государственных полномочий Воронежской области по созданию и осуществлению деятельности по опеке и попечительству"</t>
  </si>
  <si>
    <t>Резервные фонды</t>
  </si>
  <si>
    <t>Подпрограмма "Управление муниципальными финансами"</t>
  </si>
  <si>
    <t>Основное мероприятие "Резервный фонд администрации Бобровского муниципального района"</t>
  </si>
  <si>
    <t>Основное мероприятие "Зарезервированные средства, связанные с особенностями исполнения бюджетов"</t>
  </si>
  <si>
    <t>РЕВИЗИОННАЯ КОМИССИЯ БОБРОВСКОГО МУНИЦИПАЛЬНОГО РАЙОНА ВОРОНЕЖСКОЙ ОБЛАСТИ</t>
  </si>
  <si>
    <t>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</si>
  <si>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</si>
  <si>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СОВЕТ НАРОДНЫХ ДЕПУТАТОВ БОБРОВСКОГО МУНИЦИПАЛЬНОГО РАЙОНА ВОРОНЕЖСКОЙ ОБЛАСТИ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</si>
  <si>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</si>
  <si>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Администрация Бобровского муниципального района</t>
  </si>
  <si>
    <t>Функционирование высшего должностного лица субъекта Российской Федерации и муниципального образования</t>
  </si>
  <si>
    <t>Основное мероприятие "Расходы на обеспечение деятельности главы муниципального района"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</si>
  <si>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</si>
  <si>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</si>
  <si>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</si>
  <si>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</si>
  <si>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Основное мероприятие "Противодействие незаконному обороту наркотических средств, психотропных веществ и их прекурсоров"</t>
  </si>
  <si>
    <t>НАЦИОНАЛЬНАЯ ЭКОНОМИКА</t>
  </si>
  <si>
    <t>Сельское хозяйство и рыболовство</t>
  </si>
  <si>
    <t>Основное мероприятие "Расходы по отлову и содержанию безнадзорных животных"</t>
  </si>
  <si>
    <t>Транспорт</t>
  </si>
  <si>
    <t>Основное мероприятие "Создание условий для обеспечения населения транспортным обслуживанием на территории Бобровского муниципального района"</t>
  </si>
  <si>
    <t>Дорожное хозяйство (дорожные фонды)</t>
  </si>
  <si>
    <t>Основное мероприятие "Ремонт автомобильных дорог"</t>
  </si>
  <si>
    <t>Другие вопросы в области национальной экономики</t>
  </si>
  <si>
    <t>Основное мероприятие "Мероприятия в области градостроительной деятельности"</t>
  </si>
  <si>
    <t>Основное мероприятие "Финансовая поддержка субъектов малого и среднего предпринимательства"</t>
  </si>
  <si>
    <t>ЖИЛИЩНО-КОММУНАЛЬНОЕ ХОЗЯЙСТВО</t>
  </si>
  <si>
    <t>Коммунальное хозяйство</t>
  </si>
  <si>
    <t>Подпрограмма "Создание условий для обеспечения качественными услугами ЖКХ населения Бобровского муниципального района"</t>
  </si>
  <si>
    <t>Основное мероприятие "Обеспечение выполнения других расходных обязательств по развитию жилищно-коммунального хозяйства и благоустройства"</t>
  </si>
  <si>
    <t>Благоустройство</t>
  </si>
  <si>
    <t>Основное мероприятие "Обеспечение уличного освещения поселений Бобровского муниципального района"</t>
  </si>
  <si>
    <t>Другие вопросы в области жилищно-коммунального хозяйства</t>
  </si>
  <si>
    <t>ОБРАЗОВАНИЕ</t>
  </si>
  <si>
    <t>Другие вопросы в области образования</t>
  </si>
  <si>
    <t>Подпрограмма "Развитие дошкольного, общего и дополнительного образования"</t>
  </si>
  <si>
    <t>Основное мероприятие "Расходы на создание объектов муниципальной собственности социального производственного комплекса, в том числе объектов общегражданского назначения"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</si>
  <si>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</si>
  <si>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</si>
  <si>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</si>
  <si>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</si>
  <si>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Основное мероприятие "Доплаты к пенсиям муниципальных служащих Бобровского муниципального района"</t>
  </si>
  <si>
    <t>Социальное обеспечение населения</t>
  </si>
  <si>
    <t>Основное мероприятие "Оказание социальной помощи отдельным категориям граждан"</t>
  </si>
  <si>
    <t>Основное мероприятие "Доплата к пенсии руководителям сельского хозяйства"</t>
  </si>
  <si>
    <t>Основное мероприятие "Социальная поддержка граждан, имеющих почетное звание "Почетный гражданин Бобровского муниципального района"</t>
  </si>
  <si>
    <t>Охрана семьи и детства</t>
  </si>
  <si>
    <t>Основное мероприятие "Обеспечение жильем молодых семей"</t>
  </si>
  <si>
    <t>Другие вопросы в области социальной политики</t>
  </si>
  <si>
    <t>Основное мероприятие "Субсидии общественным организациям"</t>
  </si>
  <si>
    <t>ФИЗИЧЕСКАЯ КУЛЬТУРА И СПОРТ</t>
  </si>
  <si>
    <t>Массовый спорт</t>
  </si>
  <si>
    <t>Подпрограмма "Развитие физической культуры и спорта"</t>
  </si>
  <si>
    <t>Отдел культуры администрации Бобровского муниципального района</t>
  </si>
  <si>
    <t>Основное мероприятие "Противодействие терроризму и экстремистской деятельности, защита потенциальных объектов террористических посягательств"</t>
  </si>
  <si>
    <t>Муниципальная программа Бобровского муниципального района Воронежской области "Развитие культуры" на 2021-2026 годы</t>
  </si>
  <si>
    <t>Подпрограмма "Развитие туризма в Бобровском районе Воронежской области"</t>
  </si>
  <si>
    <t>Основное мероприятие "Мероприятия в области туризма"</t>
  </si>
  <si>
    <t>Дополнительное образование детей</t>
  </si>
  <si>
    <t>Подпрограмма "Развитие дополнительного образования"</t>
  </si>
  <si>
    <t>Основное мероприятие "Развитие дополнительного образования в сфере культуры"</t>
  </si>
  <si>
    <t>Культура</t>
  </si>
  <si>
    <t>Подпрограмма "Развитие досуговой и библиотечной деятельности"</t>
  </si>
  <si>
    <t>Основное мероприятие "Развитие библиотечной деятельности"</t>
  </si>
  <si>
    <t>Основное мероприятие "Развитие досуговой деятельности"</t>
  </si>
  <si>
    <t>Основное мероприятие "Комплектование книжных фондов"</t>
  </si>
  <si>
    <t>Основное мероприятие "Государственная поддержка муниципальных учреждений культуры"</t>
  </si>
  <si>
    <t>Подпрограмма "Финансовое обеспечение других вопросов в области культуры"</t>
  </si>
  <si>
    <t>Основное мероприятие "Финансовое обеспечение деятельности исполнительных органов власти, главных распорядителей средств бюджета Бобровского муниципального района в области культуры"</t>
  </si>
  <si>
    <t>Основное мероприятие "Финансовое обеспечение выполнения других расходных обязательств"</t>
  </si>
  <si>
    <t>Отдел образования администрации Бобровского муниципального района</t>
  </si>
  <si>
    <t>Дошкольное образование</t>
  </si>
  <si>
    <t>Основное мероприятие "Создание условий и обеспечение качества предоставления государственных и бюджетных услуг учреждениям системы образования"</t>
  </si>
  <si>
    <t>Основное мероприятие "Функционирование системы общего образования в режиме функционирования и введения ФГОС"</t>
  </si>
  <si>
    <t>Общее образование</t>
  </si>
  <si>
    <t>Основное мероприятие "Мероприятия в области дополнительного образования и воспитания детей"</t>
  </si>
  <si>
    <t>Молодежная политика</t>
  </si>
  <si>
    <t>Подпрограмма "Развитие молодежной политики и оздоровление детей"</t>
  </si>
  <si>
    <t>Основное мероприятие "Трудоустройство детей школьного возраста в каникулярное время"</t>
  </si>
  <si>
    <t>Основное мероприятие "Организация работы по развитию системы информирования молодежи о потенциальных возможностях саморазвития и мониторинга молодежной политики"</t>
  </si>
  <si>
    <t>Основное мероприятие "Поддержка одаренных детей"</t>
  </si>
  <si>
    <t>Основное мероприятие "Организация отдыха и оздоровления детей в лагерях дневного пребывания"</t>
  </si>
  <si>
    <t>Основное мероприятие "Организация отдыха детей в каникулярное время"</t>
  </si>
  <si>
    <t>Подпрограмма "Социализация детей-сирот и детей, нуждающихся в особой защите государства"</t>
  </si>
  <si>
    <t>Основное мероприятие "Обеспечение своевременных выплат на содержание подопечных и приемных детей, вознаграждений опекунам (приемным родителям), увеличение доли детей сирот и детей, оставшихся без попечения родителей, воспитывающихся в семьях"</t>
  </si>
  <si>
    <t>Основное мероприятие "Создание условий для сохранения и укрепления здоровья населения Бобровского муниципального района путем развития инфраструктуры спорта, популяризации детско-юношеского спорта и массовой физической культуры и спорта и приобщения различных слоев общества к регулярным занятиям физической культурой и спортом"</t>
  </si>
  <si>
    <t>Физическая культура</t>
  </si>
  <si>
    <t>Финансовый отдел администрации Бобровского муниципального района</t>
  </si>
  <si>
    <t>Основное мероприятие "Межбюджетные трансферты поселениям на финансирование мероприятий, не относящихся к капитальным вложениям в объекты муниципальной собственности"</t>
  </si>
  <si>
    <t>Основное мероприятие "Межбюджетные трансферты на осуществление муниципального земельного контроля"</t>
  </si>
  <si>
    <t>Основное мероприятие "Межбюджетные трансферты поселениям на финансирование объектов капитального строительства"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</si>
  <si>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</si>
  <si>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</si>
  <si>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Основное мероприятие "Процентные платежи по муниципальному долгу"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</si>
  <si>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</si>
  <si>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</si>
  <si>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Основное мероприятие "Дотация на выравнивание бюджетной обеспеченности поселений"</t>
  </si>
  <si>
    <t>Прочие межбюджетные трансферты общего характера</t>
  </si>
  <si>
    <t>Основное мероприятие "Межбюджетные трансферты на поддержку мер по обеспечению сбалансированности поселений"</t>
  </si>
  <si>
    <t>ГРБС</t>
  </si>
  <si>
    <t>01</t>
  </si>
  <si>
    <t>06</t>
  </si>
  <si>
    <t>03</t>
  </si>
  <si>
    <t>02</t>
  </si>
  <si>
    <t>04</t>
  </si>
  <si>
    <t>05</t>
  </si>
  <si>
    <t>07</t>
  </si>
  <si>
    <t>13</t>
  </si>
  <si>
    <t>10</t>
  </si>
  <si>
    <t>14</t>
  </si>
  <si>
    <t>08</t>
  </si>
  <si>
    <t>09</t>
  </si>
  <si>
    <t>12</t>
  </si>
  <si>
    <t>11</t>
  </si>
  <si>
    <t>Рз</t>
  </si>
  <si>
    <t>ПР</t>
  </si>
  <si>
    <t>ЦСР</t>
  </si>
  <si>
    <t>39 0 00 00000</t>
  </si>
  <si>
    <t>39 2 00 00000</t>
  </si>
  <si>
    <t>39 2 03 00000</t>
  </si>
  <si>
    <t>39 2 03 82010</t>
  </si>
  <si>
    <t xml:space="preserve">   </t>
  </si>
  <si>
    <t>39 2 05 00000</t>
  </si>
  <si>
    <t>39 2 05 82020</t>
  </si>
  <si>
    <t>39 2 01 00000</t>
  </si>
  <si>
    <t>39 2 01 00590</t>
  </si>
  <si>
    <t>39 2 06 00000</t>
  </si>
  <si>
    <t>39 2 07 00000</t>
  </si>
  <si>
    <t>39 2 07 78090</t>
  </si>
  <si>
    <t>39 2 08 00000</t>
  </si>
  <si>
    <t>39 2 08 78470</t>
  </si>
  <si>
    <t>39 2 17 00000</t>
  </si>
  <si>
    <t>39 2 17 80200</t>
  </si>
  <si>
    <t>08 0 00 00000</t>
  </si>
  <si>
    <t>08 0 04 00000</t>
  </si>
  <si>
    <t>08 0 04 81440</t>
  </si>
  <si>
    <t>39 2 20 00000</t>
  </si>
  <si>
    <t>39 2 20 78450</t>
  </si>
  <si>
    <t>39 2 22 00000</t>
  </si>
  <si>
    <t>39 2 22 81260</t>
  </si>
  <si>
    <t>39 2 22 S9260</t>
  </si>
  <si>
    <t>24 0 00 00000</t>
  </si>
  <si>
    <t>24 0 02 00000</t>
  </si>
  <si>
    <t>24 0 02 81290</t>
  </si>
  <si>
    <t>39 2 19 00000</t>
  </si>
  <si>
    <t>39 2 19 80860</t>
  </si>
  <si>
    <t>57 0 00 00000</t>
  </si>
  <si>
    <t>57 0 01 00000</t>
  </si>
  <si>
    <t>57 0 01 80380</t>
  </si>
  <si>
    <t>39 3 00 00000</t>
  </si>
  <si>
    <t>39 3 02 00000</t>
  </si>
  <si>
    <t>39 3 02 S9120</t>
  </si>
  <si>
    <t>39 3 04 00000</t>
  </si>
  <si>
    <t>39 3 04 S8670</t>
  </si>
  <si>
    <t>02 0 00 00000</t>
  </si>
  <si>
    <t>02 1 00 00000</t>
  </si>
  <si>
    <t>02 1 04 00000</t>
  </si>
  <si>
    <t>39 2 11 00000</t>
  </si>
  <si>
    <t>39 2 11 80470</t>
  </si>
  <si>
    <t>39 2 12 00000</t>
  </si>
  <si>
    <t>39 2 12 80620</t>
  </si>
  <si>
    <t>39 2 18 00000</t>
  </si>
  <si>
    <t>39 2 18 80630</t>
  </si>
  <si>
    <t>39 2 29 00000</t>
  </si>
  <si>
    <t>39 2 29 80520</t>
  </si>
  <si>
    <t>39 2 10 00000</t>
  </si>
  <si>
    <t>39 2 10 L4970</t>
  </si>
  <si>
    <t>39 2 15 00000</t>
  </si>
  <si>
    <t>39 2 15 81140</t>
  </si>
  <si>
    <t>02 3 00 00000</t>
  </si>
  <si>
    <t>08 0 05 00000</t>
  </si>
  <si>
    <t>08 0 05 81460</t>
  </si>
  <si>
    <t>11 0 00 00000</t>
  </si>
  <si>
    <t>11 4 00 00000</t>
  </si>
  <si>
    <t>11 4 01 00000</t>
  </si>
  <si>
    <t>11 4 01 80840</t>
  </si>
  <si>
    <t>11 1 00 00000</t>
  </si>
  <si>
    <t>11 1 01 00000</t>
  </si>
  <si>
    <t>11 1 01 00590</t>
  </si>
  <si>
    <t>11 2 00 00000</t>
  </si>
  <si>
    <t>11 2 01 00000</t>
  </si>
  <si>
    <t>11 2 01 80660</t>
  </si>
  <si>
    <t>11 2 02 00000</t>
  </si>
  <si>
    <t>11 2 02 80650</t>
  </si>
  <si>
    <t>11 2 03 00000</t>
  </si>
  <si>
    <t>11 2 03 L5190</t>
  </si>
  <si>
    <t>11 2 05 00000</t>
  </si>
  <si>
    <t>11 2 05 L4670</t>
  </si>
  <si>
    <t>11 3 00 00000</t>
  </si>
  <si>
    <t>11 3 01 00000</t>
  </si>
  <si>
    <t>11 3 01 82010</t>
  </si>
  <si>
    <t>11 3 02 00000</t>
  </si>
  <si>
    <t>02 4 00 00000</t>
  </si>
  <si>
    <t>02 4 03 00000</t>
  </si>
  <si>
    <t>02 1 01 00000</t>
  </si>
  <si>
    <t>02 1 01 80590</t>
  </si>
  <si>
    <t>02 1 02 00000</t>
  </si>
  <si>
    <t>02 1 02 78290</t>
  </si>
  <si>
    <t>02 1 01 80600</t>
  </si>
  <si>
    <t>02 1 01 L3040</t>
  </si>
  <si>
    <t>02 1 01 S8130</t>
  </si>
  <si>
    <t>02 1 01 S8810</t>
  </si>
  <si>
    <t>02 1 01 S8940</t>
  </si>
  <si>
    <t>02 1 02 78120</t>
  </si>
  <si>
    <t>02 1 03 00000</t>
  </si>
  <si>
    <t>02 1 03 80610</t>
  </si>
  <si>
    <t>02 2 00 00000</t>
  </si>
  <si>
    <t>02 2 03 00000</t>
  </si>
  <si>
    <t>02 2 03 81400</t>
  </si>
  <si>
    <t>02 2 04 00000</t>
  </si>
  <si>
    <t>02 2 04 80310</t>
  </si>
  <si>
    <t>03 0 00 00000</t>
  </si>
  <si>
    <t>03 0 01 00000</t>
  </si>
  <si>
    <t>03 0 01 80230</t>
  </si>
  <si>
    <t>02 2 05 00000</t>
  </si>
  <si>
    <t>02 2 05 88320</t>
  </si>
  <si>
    <t>02 2 05 S8320</t>
  </si>
  <si>
    <t>02 2 08 00000</t>
  </si>
  <si>
    <t>02 2 08 S8410</t>
  </si>
  <si>
    <t>02 4 01 00000</t>
  </si>
  <si>
    <t>02 4 01 82010</t>
  </si>
  <si>
    <t>02 4 02 00000</t>
  </si>
  <si>
    <t>02 4 02 00590</t>
  </si>
  <si>
    <t>02 5 00 00000</t>
  </si>
  <si>
    <t>02 5 01 00000</t>
  </si>
  <si>
    <t>02 5 01 78150</t>
  </si>
  <si>
    <t>02 5 01 80580</t>
  </si>
  <si>
    <t>02 3 05 00000</t>
  </si>
  <si>
    <t>02 3 05 S8954</t>
  </si>
  <si>
    <t>02 3 05 80410</t>
  </si>
  <si>
    <t>02 3 05 S8790</t>
  </si>
  <si>
    <t>39 1 00 00000</t>
  </si>
  <si>
    <t>39 1 01 00000</t>
  </si>
  <si>
    <t>39 1 01 82010</t>
  </si>
  <si>
    <t>39 1 02 00000</t>
  </si>
  <si>
    <t>39 1 02 80540</t>
  </si>
  <si>
    <t>39 1 09 00000</t>
  </si>
  <si>
    <t>39 1 09 80010</t>
  </si>
  <si>
    <t>39 1 11 00000</t>
  </si>
  <si>
    <t>39 1 11 81290</t>
  </si>
  <si>
    <t>39 1 08 00000</t>
  </si>
  <si>
    <t>39 1 11 S8460</t>
  </si>
  <si>
    <t>39 1 14 00000</t>
  </si>
  <si>
    <t>39 1 14 80592</t>
  </si>
  <si>
    <t>39 1 10 00000</t>
  </si>
  <si>
    <t>39 1 03 00000</t>
  </si>
  <si>
    <t>39 1 03 87880</t>
  </si>
  <si>
    <t>39 1 04 00000</t>
  </si>
  <si>
    <t>39 1 04 78050</t>
  </si>
  <si>
    <t>39 1 04 88050</t>
  </si>
  <si>
    <t>39 1 05 00000</t>
  </si>
  <si>
    <t>39 1 05 88030</t>
  </si>
  <si>
    <t>39 1 08 79180</t>
  </si>
  <si>
    <t>ВР</t>
  </si>
  <si>
    <t>Наименование</t>
  </si>
  <si>
    <t>к решению Совета народных депутатов</t>
  </si>
  <si>
    <t>Бобровского муниципального района</t>
  </si>
  <si>
    <t>Воронежской области</t>
  </si>
  <si>
    <t>Расходы на обеспечение деятельности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</si>
  <si>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органов местного самоуправления (Закупка товаров, работ и услуг для обеспечения государственных (муниципальных) нужд)</t>
  </si>
  <si>
    <t>Расходы на обеспечение деятельности главы муниципального района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</si>
  <si>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органов местного самоуправления (Иные бюджетные ассигнования)</t>
  </si>
  <si>
    <t>Расходы на обеспечение деятельности (оказания услуг) муниципальных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</si>
  <si>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муниципальных учреждений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</si>
  <si>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муниципальных учреждений (Социальное обеспечение и иные выплаты населению)</t>
  </si>
  <si>
    <t>Расходы на обеспечение деятельности (оказания услуг) муниципальных учреждений (Иные бюджетные ассигнования)</t>
  </si>
  <si>
    <t>Осуществление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</si>
  <si>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полномочий по сбору информации от поселений, входящих в муниципальный район, необходимой для ведения регистра муниципальных нормативных правовых актов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</si>
  <si>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полномочий по сбору информации от поселений, входящих в муниципальный район, необходимой для ведения регистра муниципальных нормативных правовых актов (Закупка товаров, работ и услуг для обеспечения государственных (муниципальных) нужд)</t>
  </si>
  <si>
    <t>Расходы на осуществление полномочий по созданию и организации деятельности административных комиссий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</si>
  <si>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Выполнение других расходных обязательств (Закупка товаров, работ и услуг для обеспечения государственных (муниципальных) нужд)</t>
  </si>
  <si>
    <t>Противодействие незаконному обороту наркотических средств, психотропных веществ и их прекурсоров (Закупка товаров, работ и услуг для обеспечения государственных (муниципальных) нужд)</t>
  </si>
  <si>
    <t>Осуществление отдельных государственных полномочий в области обращения с животными без владельцев (Закупка товаров, работ и услуг для обеспечения государственных (муниципальных) нужд)</t>
  </si>
  <si>
    <t>Осуществление регулярных перевозок пассажиров и багажа автомобильным транспортом по регулируемым тарифам по внутримуниципальным маршрутам регулярных перевозок на территории Бобровского муниципального района Воронежской области (Закупка товаров, работ и услуг для обеспечения государственных (муниципальных) нужд)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</si>
  <si>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 (Закупка товаров, работ и услуг для обеспечения государственных (муниципальных) нужд)</t>
  </si>
  <si>
    <t>Развитие сети автомобильных дорог общего пользования (Закупка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</si>
  <si>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</si>
  <si>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Мероприятия в области градостроительной деятельности (Закупка товаров, работ и услуг для обеспечения государственных (муниципальных) нужд)</t>
  </si>
  <si>
    <t>Поддержка муниципальных программ развития малого и среднего предпринимательства (Иные бюджетные ассигнования)</t>
  </si>
  <si>
    <t>Софинансирование расходов по реализации мероприятий по ремонту объектов теплоэнергетического хозяйства муниципальных образований, находящихся в муниципальной собственности, к очередному зимнему отопительному периоду (Закупка товаров, работ и услуг для обеспечения государственных (муниципальных) нужд)</t>
  </si>
  <si>
    <t>Расходы на обеспечение уличного освещения (Закупка товаров, работ и услуг для обеспечения государственных (муниципальных) нужд)</t>
  </si>
  <si>
    <t>Обеспечение комплексного развития сельских территорий (Капитальные вложения в объекты государственной (муниципальной) собственности)</t>
  </si>
  <si>
    <t>Доплаты к пенсиям муниципальных служащих муниципального района (Социальное обеспечение и иные выплаты населению)</t>
  </si>
  <si>
    <t>Иные межбюджетные трансферты бюджетам муниципальных районов Воронежской области на приобретение служебного автотранспорта органам местного самоуправления поселений Воронежской области (Межбюджетные трансферты)</t>
  </si>
  <si>
    <t>Поддержка мер по обеспечению сбалансированности поселений (Межбюджетные трансферты)</t>
  </si>
  <si>
    <t>Выравнивание обеспеченности поселений из бюджета муниципального района (Межбюджетные трансферты)</t>
  </si>
  <si>
    <t>Выравнивание бюджетной обеспеченности поселений из областного бюджета (Межбюджетные трансферты)</t>
  </si>
  <si>
    <t>Процентные платежи по муниципальному долгу (Обслуживание государственного (муниципального) долга)</t>
  </si>
  <si>
    <t>Обеспечение комплексного развития сельских территорий (Межбюджетные трансферты)</t>
  </si>
  <si>
    <t>Межбюджетные трансферты на осуществление муниципального земельного контроля (Межбюджетные трансферты)</t>
  </si>
  <si>
    <t>Мероприятия по развитию градостроительной деятельности (Межбюджетные трансферты)</t>
  </si>
  <si>
    <t>Межбюджетные трансферты на развитие сети автомобильных дорог общего пользования (Межбюджетные трансферты)</t>
  </si>
  <si>
    <t>Зарезервированные средства, связанные с особенностями исполнения бюджета (Иные бюджетные ассигнования)</t>
  </si>
  <si>
    <t>Финансовое обеспечение непредвиденных расходов, а также проведение аварийно-восстановительных работ и иных мероприятий, связанных с предупреждением и ликвидацией последствий стихийных бедствий и других чрезвычайных ситуаций (Иные бюджетные ассигнования)</t>
  </si>
  <si>
    <t>Расходы на обеспечение деятельности органов местного самоуправления (Социальное обеспечение и иные выплаты населению)</t>
  </si>
  <si>
    <t>Мероприятия по созданию условий для развития физической культуры и массового спорта (Закупка товаров, работ и услуг для обеспечения государственных (муниципальных) нужд)</t>
  </si>
  <si>
    <t>Мероприятия в области физической культуры и спорта (Закупка товаров, работ и услуг для обеспечения государственных (муниципальных) нужд)</t>
  </si>
  <si>
    <t>Мероприятия по адаптации приоритетных спортивных объектов, востребованных для занятий адаптивной физической культурой и спортом инвалидов с нарушениями опорно-двигательного аппарата, зрения и слуха (Закупка товаров, работ и услуг для обеспечения государственных (муниципальных) нужд)</t>
  </si>
  <si>
    <t>Социальная поддержка приемных семей (Социальное обеспечение и иные выплаты населению)</t>
  </si>
  <si>
    <t>Расходы на компенсацию, выплачиваемую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общеобразовательную программу дошкольного образования (Социальное обеспечение и иные выплаты населению)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</si>
  <si>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</si>
  <si>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(Предоставление субсидий бюджетным, автономным учреждениям и иным некоммерческим организациям)</t>
  </si>
  <si>
    <t>Организация отдыха детей в каникулярное время (Социальное обеспечение и иные выплаты населению)</t>
  </si>
  <si>
    <t>Расходы на организацию отдыха и оздоровления детей и молодежи в каникулярное время (Закупка товаров, работ и услуг для обеспечения государственных (муниципальных) нужд)</t>
  </si>
  <si>
    <t>Поддержка одаренных детей (Закупка товаров, работ и услуг для обеспечения государственных (муниципальных) нужд)</t>
  </si>
  <si>
    <t>Поддержка одаренных детей (Социальное обеспечение и иные выплаты населению)</t>
  </si>
  <si>
    <t>Мероприятия по молодежной политике (Закупка товаров, работ и услуг для обеспечения государственных (муниципальных) нужд)</t>
  </si>
  <si>
    <t>Реализация мероприятий по трудоустройству детей школьного возраста в каникулярное время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</si>
  <si>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Реализация мероприятий по трудоустройству детей школьного возраста в каникулярное время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</si>
  <si>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учреждений по внешкольной работе с детьми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</si>
  <si>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учреждений по внешкольной работе с детьми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</si>
  <si>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учреждений по внешкольной работе с детьми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</si>
  <si>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учреждений по внешкольной работе с детьми (Иные бюджетные ассигнования)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</si>
  <si>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</si>
  <si>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</si>
  <si>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общего образования, а также дополнительного образования детей в общеобразовательных учреждениях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</si>
  <si>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государственных гарантий реализации прав на получение общедоступного и бесплатного общего образования, а также дополнительного образования детей в общеобразовательных учреждениях (Закупка товаров, работ и услуг для обеспечения государственных (муниципальных) нужд)</t>
  </si>
  <si>
    <t>Обеспечение государственных гарантий реализации прав на получение общедоступного и бесплатного общего образования, а также дополнительного образования детей в общеобразовательных учреждениях (Предоставление субсидий бюджетным, автономным учреждениям и иным некоммерческим организациям)</t>
  </si>
  <si>
    <t>Расходы на материально-техническое оснащение муниципальных общеобразовательных организаций (Закупка товаров, работ и услуг для обеспечения государственных (муниципальных) нужд)</t>
  </si>
  <si>
    <t>Расходы на мероприятия по развитию сети общеобразовательных организаций Воронежской области (Закупка товаров, работ и услуг для обеспечения государственных (муниципальных) нужд)</t>
  </si>
  <si>
    <t>Расходы на мероприятия по развитию сети общеобразовательных организаций Воронежской области (Предоставление субсидий бюджетным, автономным учреждениям и иным некоммерческим организациям)</t>
  </si>
  <si>
    <t>Обеспечение учащихся общеобразовательных учреждений молочной продукцией (Закупка товаров, работ и услуг для обеспечения государственных (муниципальных) нужд)</t>
  </si>
  <si>
    <t>Обеспечение учащихся общеобразовательных учреждений молочной продукцией (Предоставление субсидий бюджетным, автономным учреждениям и иным некоммерческим организациям)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</si>
  <si>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(Закупка товаров, работ и услуг для обеспечения государственных (муниципальных) нужд)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</si>
  <si>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</si>
  <si>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школ-детских садов, школ начальных, средних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</si>
  <si>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школ-детских садов, школ начальных, средних учреждений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</si>
  <si>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школ-детских садов, школ начальных, средних учреждений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</si>
  <si>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школ-детских садов, школ начальных, средних учреждений (Иные бюджетные ассигнования)</t>
  </si>
  <si>
    <t>Обеспечение государственных гарантий реализации прав на получение общедоступного дошкольного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</si>
  <si>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государственных гарантий реализации прав на получение общедоступного дошкольного образования (Закупка товаров, работ и услуг для обеспечения государственных (муниципальных) нужд)</t>
  </si>
  <si>
    <t>Обеспечение государственных гарантий реализации прав на получение общедоступного дошкольного образования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</si>
  <si>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дошкольных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</si>
  <si>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дошкольных учреждений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</si>
  <si>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дошкольных учреждений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</si>
  <si>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дошкольных учреждений (Иные бюджетные ассигнования)</t>
  </si>
  <si>
    <t>Противодействие терроризму и экстремистской деятельности, защита потенциальных объектов террористических посягательств (Закупка товаров, работ и услуг для обеспечения государственных (муниципальных) нужд)</t>
  </si>
  <si>
    <t>Противодействие терроризму и экстремистской деятельности, защита потенциальных объектов террористических посягательств (Предоставление субсидий бюджетным, автономным учреждениям и иным некоммерческим организациям)</t>
  </si>
  <si>
    <t>Осуществление полномочий по организации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</si>
  <si>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развития и укрепления материально-технической базы муниципальных домов культуры с численностью населения до 50 тысяч человек (Закупка товаров, работ и услуг для обеспечения государственных (муниципальных) нужд)</t>
  </si>
  <si>
    <t>Поддержка отрасли культуры (Комплектование книжных фондов)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</si>
  <si>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учреждений досуга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</si>
  <si>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учреждений досуга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</si>
  <si>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учреждений досуга (Иные бюджетные ассигнования)</t>
  </si>
  <si>
    <t>Расходы на обеспечение деятельности (оказания услуг) учреждний библиотечной системы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</si>
  <si>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учреждний библиотечной системы (Закупка товаров, работ и услуг для обеспечения государственных (муниципальных) нужд)</t>
  </si>
  <si>
    <t>Расходы на мероприятия по развитию туризма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</si>
  <si>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мероприятия по развитию туризма (Закупка товаров, работ и услуг для обеспечения государственных (муниципальных) нужд)</t>
  </si>
  <si>
    <t>Субсидии некоммерческим организациям (Предоставление субсидий бюджетным, автономным учреждениям и иным некоммерческим организациям)</t>
  </si>
  <si>
    <t>Расходы на реализацию мероприятий по обеспечению жильем молодых семей (Социальное обеспечение и иные выплаты населению)</t>
  </si>
  <si>
    <t>Социальная поддержка граждан, имеющих почетное звание "Почетный гражданин Бобровского муниципального района" (Социальное обеспечение и иные выплаты населению)</t>
  </si>
  <si>
    <t>Доплаты к пенсии руководителям сельского хозяйства (Социальное обеспечение и иные выплаты населению)</t>
  </si>
  <si>
    <t>Оказание социальной помощи отдельным категориям граждан (Социальное обеспечение и иные выплаты населению)</t>
  </si>
  <si>
    <t>Всего</t>
  </si>
  <si>
    <t>2025 год</t>
  </si>
  <si>
    <t xml:space="preserve">Ведомственная структура расходов </t>
  </si>
  <si>
    <t>2026 год</t>
  </si>
  <si>
    <t>Сумма (тыс. рублей)</t>
  </si>
  <si>
    <t>11 3 02 00590</t>
  </si>
  <si>
    <t>39 2 06 78080</t>
  </si>
  <si>
    <t>02 1 04 S9720</t>
  </si>
  <si>
    <t>Капитальные вложения в объекты образования (Капитальные вложения в объекты государственной (муниципальной) собственности)</t>
  </si>
  <si>
    <t>39 3 05 00000</t>
  </si>
  <si>
    <t>Основное мероприятие "Благоустройство территорий поселений Бобровского муниципального района"</t>
  </si>
  <si>
    <t>39 3 05 80200</t>
  </si>
  <si>
    <t>Выполнение других расходных обязательств</t>
  </si>
  <si>
    <t>02 1 01 S8300</t>
  </si>
  <si>
    <t>02 1 03 S8420</t>
  </si>
  <si>
    <t>Развитие сети организаций дополнительного образования детей Воронежской области (Закупка товаров, работ и услуг для обеспечения государственных (муниципальных) нужд)</t>
  </si>
  <si>
    <t>Мероприятия по развитию сети дошкольных образовательных организаций Воронежской области (Закупка товаров, работ и услуг для обеспечения государственных (муниципальных) нужд)</t>
  </si>
  <si>
    <t>02 4 03 79430</t>
  </si>
  <si>
    <t>Осуществление отдельных государственных полномочий Воронежской области по обеспечению выплат приемной семье на содержание подопечных детей  (Социальное обеспечение и иные выплаты населению)</t>
  </si>
  <si>
    <t>Осуществление отдельных государственных полномочий Воронежской области по обеспечению выплаты вознаграждения, причитающегося приемному родителю (Социальное обеспечение и иные выплаты населению)</t>
  </si>
  <si>
    <t>02 5 01 78541</t>
  </si>
  <si>
    <t>02 5 01 78542</t>
  </si>
  <si>
    <t>02 5 01 78543</t>
  </si>
  <si>
    <t>Осуществление отдельных государственных полномочий Воронежской области по обеспечению выплат семьям опекунов на содержание подопечных детей (Социальное обеспечение и иные выплаты населению)</t>
  </si>
  <si>
    <t xml:space="preserve"> бюджета муниципального района Воронежской области на 2025 год и на плановый период 2026 и 2027 годов</t>
  </si>
  <si>
    <t>Муниципальная программа "Муниципальное управление и гражданское общество на 2022-2027 годы" Бобровского муниципального района Воронежской области</t>
  </si>
  <si>
    <t>Муниципальная программа "Профилактика правонарушений в Бобровском муниципальном районе" на 2022-2027 годы</t>
  </si>
  <si>
    <t>Муниципальная программа Бобровского муниципального района "Дорожное хозяйство Бобровского муниципального района на 2022-2027 годы"</t>
  </si>
  <si>
    <t>Муниципальная программа "Создание условий для развития малого и среднего предпринимательства" на 2022-2027 годы</t>
  </si>
  <si>
    <t>Муниципальная программа "Развитие образования, физической культуры и спорта Бобровского муниципального района Воронежской области на 2022-2027 годы"</t>
  </si>
  <si>
    <t>Муниципальная программа Бобровского муниципального района Воронежской области "Развитие культуры" на 2022-2027 годы</t>
  </si>
  <si>
    <t>Муниципальная программа "Одаренные дети на 2022-2027 годы"</t>
  </si>
  <si>
    <t>02 1 04 L5760</t>
  </si>
  <si>
    <t xml:space="preserve"> </t>
  </si>
  <si>
    <t>Основное мероприятие "Расходы на создание объектов муниципальной собственности социального и производственного комплексов"</t>
  </si>
  <si>
    <t>11 2 07 00000</t>
  </si>
  <si>
    <t>11 2 07 L5760</t>
  </si>
  <si>
    <t>39 1 10 L5760</t>
  </si>
  <si>
    <t>39 1 11 78520</t>
  </si>
  <si>
    <t>Содержание и обслуживание мест массового отдыха населения (Межбюджетные трансферты)</t>
  </si>
  <si>
    <t>11 2 09 00000</t>
  </si>
  <si>
    <t>Основное мероприятие "Развитие музейной деятельности"</t>
  </si>
  <si>
    <t>11 2 09 80670</t>
  </si>
  <si>
    <t>Расходы на обеспечение деятельности (оказания услуг) учреждений - музеи 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</si>
  <si>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учреждений - музеи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</si>
  <si>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2027 год</t>
  </si>
  <si>
    <t>02 1 01 S9970</t>
  </si>
  <si>
    <t>Организация бесплатного питания обучающихся из многодетных семей в муниципальных общеобразовательных организациях (Закупка товаров, работ и услуг для обеспечения государственных (муниципальных) нужд)</t>
  </si>
  <si>
    <t>24 0 02 SД130</t>
  </si>
  <si>
    <t>02 2 Ю6 51790</t>
  </si>
  <si>
    <t>02 2 Ю6 00000</t>
  </si>
  <si>
    <t>Региональный проект «Педагоги и наставники»</t>
  </si>
  <si>
    <t>02 1 Ю6 00000</t>
  </si>
  <si>
    <t>02 1 Ю6 53030</t>
  </si>
  <si>
    <t>Региональный проект "Педагоги и наставники"</t>
  </si>
  <si>
    <t>02 2 Ю6 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</si>
  <si>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</si>
  <si>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(Предоставление субсидий бюджетным, автономным учреждениям и иным некоммерческим организациям)</t>
  </si>
  <si>
    <t>Основное мероприятие "Строительство автомобильных дорог"</t>
  </si>
  <si>
    <t>24 0 01 00000</t>
  </si>
  <si>
    <t>24 0 01 L3720</t>
  </si>
  <si>
    <t>Строительство и реконструкция автомобильных дорог, ведущих к ближайшим общественно значимым объектам производства и переработки сельскохозяйственной продукции (Капитальные вложения в объекты государственной (муниципальной) собственности)</t>
  </si>
  <si>
    <t>11 1 Я5 00000</t>
  </si>
  <si>
    <t>11 1 Я5 55190</t>
  </si>
  <si>
    <t>Региональный проект "Семейные ценности и инфраструктура культуры"</t>
  </si>
  <si>
    <t>Государственная поддержка отрасли культуры (Закупка товаров, работ и услуг для обеспечения государственных (муниципальных) нужд)</t>
  </si>
  <si>
    <t>Региональный проект "Россия - страна возможностей"</t>
  </si>
  <si>
    <t>02 2 Ю1 51160</t>
  </si>
  <si>
    <t>02 2 Ю1 00000</t>
  </si>
  <si>
    <t>02 1 Ю4 00000</t>
  </si>
  <si>
    <t>02 1 Ю4 57501</t>
  </si>
  <si>
    <t>Региональный проект "Все лучшее детям"</t>
  </si>
  <si>
    <t>Реализация мероприятий по модернизации школьных систем образования (однолетние объекты) (Закупка товаров, работ и услуг для обеспечения государственных (муниципальных) нужд)</t>
  </si>
  <si>
    <t>Расходы на материально-техническое оснащение муниципальных общеобразовательных организаций (Предоставление субсидий бюджетным, автономным учреждениям и иным некоммерческим организациям)</t>
  </si>
  <si>
    <t>Организация бесплатного питания обучающихся из многодетных семей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</si>
  <si>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Расходы на компенсацию, выплачиваемую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общеобразовательную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</si>
  <si>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Реализация программы комплексного развития молодежной политики в субъектах Российской Федерации "Регион для молодых" (Предоставление субсидий бюджетным, автономным учреждениям и иным некоммерческим организациям)</t>
  </si>
  <si>
    <t>от "26" декабря 2024 г. № 19</t>
  </si>
  <si>
    <t>Выполнение других расходных обязательств (Иные бюджетные ассигнования)</t>
  </si>
  <si>
    <t>39 2 17 70100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</si>
  <si>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 (Закупка товаров, работ и услуг для обеспечения государственных (муниципальных) нужд)</t>
  </si>
  <si>
    <t>Основное мероприятие "Мероприятия в сфере защиты населения от чрезвычайных ситуаций и пожаров и по обеспечению мобилизационной готовности экономики"</t>
  </si>
  <si>
    <t>39 2 21 00000</t>
  </si>
  <si>
    <t>Мероприятия в сфере защиты населения от чрезвычайных ситуаций и пожаров (Закупка товаров, работ и услуг для обеспечения государственных (муниципальных) нужд)</t>
  </si>
  <si>
    <t>39 2 21 81430</t>
  </si>
  <si>
    <t>24 0 01 81290</t>
  </si>
  <si>
    <t>Развитие сети автомобильных дорог общего пользования (Иные бюджетные ассигнования)</t>
  </si>
  <si>
    <t>Мероприятия в области градостроительной деятельности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</si>
  <si>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39 2 15 70100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</si>
  <si>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 (Предоставление субсидий бюджетным, автономным учреждениям и иным некоммерческим организациям)</t>
  </si>
  <si>
    <t>11 2 05 L5190</t>
  </si>
  <si>
    <t>Поддержка отрасли культуры (Государственная поддержка лучших сельских учреждений культуры) (Закупка товаров, работ и услуг для обеспечения государственных (муниципальных) нужд)</t>
  </si>
  <si>
    <t>11 2 06 00000</t>
  </si>
  <si>
    <t>Основное мероприятие "Государственная поддержка лучших работников муниципальных учреждений культуры, находящихся на территории сельских поселений"</t>
  </si>
  <si>
    <t>Поддержка отрасли культуры (Государственная поддержка лучших работников сельских учреждений культуры) (Социальное обеспечение и иные выплаты населению)</t>
  </si>
  <si>
    <t>11 2 06 L5190</t>
  </si>
  <si>
    <t>02 1 01 70100</t>
  </si>
  <si>
    <t>02 1 03 70100</t>
  </si>
  <si>
    <t>02 3 01 00000</t>
  </si>
  <si>
    <t>Основное мероприятие "Развитие физической культуры и спорта в муниципальных спортивных школах"</t>
  </si>
  <si>
    <t>02 3 01 70100</t>
  </si>
  <si>
    <t>Выполнение других расходных обязательств (Межбюджетные трансферты)</t>
  </si>
  <si>
    <t>39 1 11 80200</t>
  </si>
  <si>
    <t>Софинансирование расходов по реализации мероприятий по ремонту объектов теплоэнергетического хозяйства муниципальных образований, находящихся в муниципальной собственности, к очередному зимнему отопительному периоду (Межбюджетные трансферты)</t>
  </si>
  <si>
    <t>39 1 11 S9120</t>
  </si>
  <si>
    <t>39 1 13 00000</t>
  </si>
  <si>
    <t>Основное мероприятие "Расходы на обеспечение уличного освещения"</t>
  </si>
  <si>
    <t>39 1 13 S8670</t>
  </si>
  <si>
    <t>Межбюджетные трасферты на обеспечение уличного освещения (Межбюджетные трансферты)</t>
  </si>
  <si>
    <t>39 1 08 80200</t>
  </si>
  <si>
    <t>39 1 16 00000</t>
  </si>
  <si>
    <t>39 1 16 80200</t>
  </si>
  <si>
    <t>Основное мероприятие "Межбюджетные трансферты для финансирования приоритетных социально значимых расходов местных бюджетов"</t>
  </si>
  <si>
    <t>Жилищное хозяйство</t>
  </si>
  <si>
    <t>Основное мероприятие "Обеспечение экологической безопасности"</t>
  </si>
  <si>
    <t>39 1 12 00000</t>
  </si>
  <si>
    <t>Организация работ по ликвидации накопленного вреда окружающей среде (Межбюджетные трансферты)</t>
  </si>
  <si>
    <t>39 1 12 88500</t>
  </si>
  <si>
    <t>Поддержка муниципальных программ развития малого и среднего предпринимательства (Закупка товаров, работ и услуг для обеспечения государственных (муниципальных) нужд)</t>
  </si>
  <si>
    <t>Приложение № 5</t>
  </si>
  <si>
    <t>Приложение № 4</t>
  </si>
  <si>
    <t>от "30" апреля 2025 г.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</si>
</sst>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"/>
    <numFmt numFmtId="166" formatCode="#,##0.0000"/>
    <numFmt numFmtId="167" formatCode="#,##0.00000"/>
  </numFmts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9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2" borderId="2">
      <alignment horizontal="right" vertical="top" shrinkToFit="1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4" fontId="3" fillId="3" borderId="2">
      <alignment horizontal="right" vertical="top" shrinkToFit="1"/>
    </xf>
  </cellStyleXfs>
  <cellXfs count="55">
    <xf numFmtId="0" fontId="0" fillId="0" borderId="0" xfId="0"/>
    <xf numFmtId="0" fontId="5" fillId="5" borderId="0" xfId="0" applyFont="1" applyFill="1" applyProtection="1">
      <protection locked="0"/>
    </xf>
    <xf numFmtId="164" fontId="5" fillId="5" borderId="0" xfId="0" applyNumberFormat="1" applyFont="1" applyFill="1" applyProtection="1">
      <protection locked="0"/>
    </xf>
    <xf numFmtId="0" fontId="5" fillId="5" borderId="0" xfId="0" applyFont="1" applyFill="1" applyAlignment="1" applyProtection="1">
      <alignment wrapText="1"/>
      <protection locked="0"/>
    </xf>
    <xf numFmtId="166" fontId="5" fillId="5" borderId="0" xfId="0" applyNumberFormat="1" applyFont="1" applyFill="1" applyAlignment="1" applyProtection="1">
      <alignment horizontal="left"/>
      <protection locked="0"/>
    </xf>
    <xf numFmtId="165" fontId="5" fillId="5" borderId="0" xfId="0" applyNumberFormat="1" applyFont="1" applyFill="1" applyProtection="1">
      <protection locked="0"/>
    </xf>
    <xf numFmtId="166" fontId="5" fillId="5" borderId="0" xfId="0" applyNumberFormat="1" applyFont="1" applyFill="1" applyProtection="1">
      <protection locked="0"/>
    </xf>
    <xf numFmtId="167" fontId="5" fillId="5" borderId="0" xfId="0" applyNumberFormat="1" applyFont="1" applyFill="1" applyProtection="1">
      <protection locked="0"/>
    </xf>
    <xf numFmtId="0" fontId="5" fillId="5" borderId="2" xfId="6" applyNumberFormat="1" applyFont="1" applyFill="1" applyAlignment="1" applyProtection="1">
      <alignment horizontal="justify" vertical="top" wrapText="1"/>
    </xf>
    <xf numFmtId="1" fontId="5" fillId="5" borderId="2" xfId="7" applyNumberFormat="1" applyFont="1" applyFill="1" applyAlignment="1" applyProtection="1">
      <alignment horizontal="center" vertical="top" wrapText="1" shrinkToFit="1"/>
    </xf>
    <xf numFmtId="49" fontId="5" fillId="5" borderId="2" xfId="7" applyNumberFormat="1" applyFont="1" applyFill="1" applyAlignment="1" applyProtection="1">
      <alignment horizontal="center" vertical="top" wrapText="1" shrinkToFit="1"/>
    </xf>
    <xf numFmtId="0" fontId="6" fillId="5" borderId="2" xfId="6" applyNumberFormat="1" applyFont="1" applyFill="1" applyAlignment="1" applyProtection="1">
      <alignment horizontal="justify" vertical="top" wrapText="1"/>
    </xf>
    <xf numFmtId="1" fontId="6" fillId="5" borderId="2" xfId="7" applyNumberFormat="1" applyFont="1" applyFill="1" applyAlignment="1" applyProtection="1">
      <alignment horizontal="center" vertical="top" wrapText="1" shrinkToFit="1"/>
    </xf>
    <xf numFmtId="49" fontId="6" fillId="5" borderId="2" xfId="7" applyNumberFormat="1" applyFont="1" applyFill="1" applyAlignment="1" applyProtection="1">
      <alignment horizontal="center" vertical="top" wrapText="1" shrinkToFit="1"/>
    </xf>
    <xf numFmtId="164" fontId="5" fillId="5" borderId="2" xfId="8" applyNumberFormat="1" applyFont="1" applyFill="1" applyProtection="1">
      <alignment horizontal="right" vertical="top" shrinkToFit="1"/>
    </xf>
    <xf numFmtId="164" fontId="6" fillId="5" borderId="2" xfId="8" applyNumberFormat="1" applyFont="1" applyFill="1" applyProtection="1">
      <alignment horizontal="right" vertical="top" shrinkToFit="1"/>
    </xf>
    <xf numFmtId="0" fontId="6" fillId="5" borderId="1" xfId="2" applyNumberFormat="1" applyFont="1" applyFill="1" applyProtection="1"/>
    <xf numFmtId="0" fontId="6" fillId="5" borderId="1" xfId="3" applyFont="1" applyFill="1" applyAlignment="1"/>
    <xf numFmtId="0" fontId="6" fillId="5" borderId="1" xfId="3" applyFont="1" applyFill="1" applyAlignment="1">
      <alignment horizontal="left"/>
    </xf>
    <xf numFmtId="0" fontId="5" fillId="5" borderId="1" xfId="4" applyNumberFormat="1" applyFont="1" applyFill="1" applyAlignment="1" applyProtection="1"/>
    <xf numFmtId="0" fontId="5" fillId="5" borderId="1" xfId="4" applyFont="1" applyFill="1" applyAlignment="1">
      <alignment wrapText="1"/>
    </xf>
    <xf numFmtId="0" fontId="5" fillId="5" borderId="1" xfId="4" applyFont="1" applyFill="1" applyAlignment="1"/>
    <xf numFmtId="0" fontId="5" fillId="5" borderId="1" xfId="2" applyNumberFormat="1" applyFont="1" applyFill="1" applyProtection="1"/>
    <xf numFmtId="0" fontId="6" fillId="5" borderId="2" xfId="5" applyNumberFormat="1" applyFont="1" applyFill="1" applyProtection="1">
      <alignment horizontal="center" vertical="center" wrapText="1"/>
    </xf>
    <xf numFmtId="0" fontId="6" fillId="5" borderId="2" xfId="5" applyNumberFormat="1" applyFont="1" applyFill="1" applyAlignment="1" applyProtection="1">
      <alignment horizontal="center" vertical="center" wrapText="1"/>
    </xf>
    <xf numFmtId="0" fontId="5" fillId="5" borderId="2" xfId="5" applyNumberFormat="1" applyFont="1" applyFill="1" applyProtection="1">
      <alignment horizontal="center" vertical="center" wrapText="1"/>
    </xf>
    <xf numFmtId="0" fontId="5" fillId="5" borderId="2" xfId="5" applyNumberFormat="1" applyFont="1" applyFill="1" applyAlignment="1" applyProtection="1">
      <alignment horizontal="center" vertical="center" wrapText="1"/>
    </xf>
    <xf numFmtId="0" fontId="6" fillId="5" borderId="2" xfId="5" applyNumberFormat="1" applyFont="1" applyFill="1" applyAlignment="1" applyProtection="1">
      <alignment horizontal="left" vertical="center" wrapText="1"/>
    </xf>
    <xf numFmtId="164" fontId="6" fillId="5" borderId="2" xfId="5" applyNumberFormat="1" applyFont="1" applyFill="1" applyAlignment="1" applyProtection="1">
      <alignment horizontal="right" vertical="center" wrapText="1"/>
    </xf>
    <xf numFmtId="167" fontId="5" fillId="5" borderId="1" xfId="2" applyNumberFormat="1" applyFont="1" applyFill="1" applyProtection="1"/>
    <xf numFmtId="164" fontId="6" fillId="5" borderId="2" xfId="5" applyNumberFormat="1" applyFont="1" applyFill="1" applyAlignment="1" applyProtection="1">
      <alignment vertical="center" wrapText="1"/>
    </xf>
    <xf numFmtId="0" fontId="5" fillId="5" borderId="6" xfId="6" applyNumberFormat="1" applyFont="1" applyFill="1" applyBorder="1" applyAlignment="1" applyProtection="1">
      <alignment horizontal="justify" vertical="top" wrapText="1"/>
    </xf>
    <xf numFmtId="1" fontId="5" fillId="5" borderId="6" xfId="7" applyNumberFormat="1" applyFont="1" applyFill="1" applyBorder="1" applyAlignment="1" applyProtection="1">
      <alignment horizontal="center" vertical="top" wrapText="1" shrinkToFit="1"/>
    </xf>
    <xf numFmtId="49" fontId="5" fillId="5" borderId="6" xfId="7" applyNumberFormat="1" applyFont="1" applyFill="1" applyBorder="1" applyAlignment="1" applyProtection="1">
      <alignment horizontal="center" vertical="top" wrapText="1" shrinkToFit="1"/>
    </xf>
    <xf numFmtId="164" fontId="5" fillId="5" borderId="6" xfId="8" applyNumberFormat="1" applyFont="1" applyFill="1" applyBorder="1" applyProtection="1">
      <alignment horizontal="right" vertical="top" shrinkToFit="1"/>
    </xf>
    <xf numFmtId="0" fontId="5" fillId="5" borderId="5" xfId="6" applyNumberFormat="1" applyFont="1" applyFill="1" applyBorder="1" applyAlignment="1" applyProtection="1">
      <alignment horizontal="justify" vertical="top" wrapText="1"/>
    </xf>
    <xf numFmtId="1" fontId="5" fillId="5" borderId="5" xfId="7" applyNumberFormat="1" applyFont="1" applyFill="1" applyBorder="1" applyAlignment="1" applyProtection="1">
      <alignment horizontal="center" vertical="top" wrapText="1" shrinkToFit="1"/>
    </xf>
    <xf numFmtId="49" fontId="5" fillId="5" borderId="5" xfId="7" applyNumberFormat="1" applyFont="1" applyFill="1" applyBorder="1" applyAlignment="1" applyProtection="1">
      <alignment horizontal="center" vertical="top" wrapText="1" shrinkToFit="1"/>
    </xf>
    <xf numFmtId="164" fontId="5" fillId="5" borderId="5" xfId="8" applyNumberFormat="1" applyFont="1" applyFill="1" applyBorder="1" applyProtection="1">
      <alignment horizontal="right" vertical="top" shrinkToFit="1"/>
    </xf>
    <xf numFmtId="0" fontId="5" fillId="5" borderId="5" xfId="0" applyFont="1" applyFill="1" applyBorder="1" applyAlignment="1" applyProtection="1">
      <alignment vertical="top" wrapText="1"/>
      <protection locked="0"/>
    </xf>
    <xf numFmtId="164" fontId="5" fillId="5" borderId="5" xfId="0" applyNumberFormat="1" applyFont="1" applyFill="1" applyBorder="1" applyAlignment="1" applyProtection="1">
      <alignment vertical="top"/>
      <protection locked="0"/>
    </xf>
    <xf numFmtId="0" fontId="5" fillId="5" borderId="5" xfId="0" applyFont="1" applyFill="1" applyBorder="1" applyAlignment="1" applyProtection="1">
      <alignment horizontal="justify" vertical="top" wrapText="1"/>
      <protection locked="0"/>
    </xf>
    <xf numFmtId="0" fontId="5" fillId="5" borderId="5" xfId="0" applyFont="1" applyFill="1" applyBorder="1" applyAlignment="1" applyProtection="1">
      <alignment horizontal="center" vertical="top" wrapText="1"/>
      <protection locked="0"/>
    </xf>
    <xf numFmtId="0" fontId="8" fillId="5" borderId="2" xfId="6" applyNumberFormat="1" applyFont="1" applyFill="1" applyAlignment="1" applyProtection="1">
      <alignment horizontal="justify" vertical="top" wrapText="1"/>
    </xf>
    <xf numFmtId="1" fontId="8" fillId="5" borderId="2" xfId="7" applyNumberFormat="1" applyFont="1" applyFill="1" applyAlignment="1" applyProtection="1">
      <alignment horizontal="center" vertical="top" wrapText="1" shrinkToFit="1"/>
    </xf>
    <xf numFmtId="49" fontId="8" fillId="5" borderId="2" xfId="7" applyNumberFormat="1" applyFont="1" applyFill="1" applyAlignment="1" applyProtection="1">
      <alignment horizontal="center" vertical="top" wrapText="1" shrinkToFit="1"/>
    </xf>
    <xf numFmtId="164" fontId="8" fillId="5" borderId="2" xfId="8" applyNumberFormat="1" applyFont="1" applyFill="1" applyAlignment="1" applyProtection="1">
      <alignment horizontal="right" vertical="top" wrapText="1" shrinkToFit="1"/>
    </xf>
    <xf numFmtId="0" fontId="9" fillId="5" borderId="2" xfId="6" applyNumberFormat="1" applyFont="1" applyFill="1" applyAlignment="1" applyProtection="1">
      <alignment horizontal="justify" vertical="top" wrapText="1"/>
    </xf>
    <xf numFmtId="1" fontId="9" fillId="5" borderId="2" xfId="7" applyNumberFormat="1" applyFont="1" applyFill="1" applyAlignment="1" applyProtection="1">
      <alignment horizontal="center" vertical="top" wrapText="1" shrinkToFit="1"/>
    </xf>
    <xf numFmtId="49" fontId="9" fillId="5" borderId="2" xfId="7" applyNumberFormat="1" applyFont="1" applyFill="1" applyAlignment="1" applyProtection="1">
      <alignment horizontal="center" vertical="top" wrapText="1" shrinkToFit="1"/>
    </xf>
    <xf numFmtId="164" fontId="9" fillId="5" borderId="2" xfId="8" applyNumberFormat="1" applyFont="1" applyFill="1" applyAlignment="1" applyProtection="1">
      <alignment horizontal="right" vertical="top" wrapText="1" shrinkToFit="1"/>
    </xf>
    <xf numFmtId="0" fontId="6" fillId="5" borderId="1" xfId="3" applyNumberFormat="1" applyFont="1" applyFill="1" applyAlignment="1" applyProtection="1">
      <alignment horizontal="center" wrapText="1"/>
    </xf>
    <xf numFmtId="0" fontId="6" fillId="5" borderId="1" xfId="3" applyFont="1" applyFill="1" applyAlignment="1">
      <alignment horizontal="center" wrapText="1"/>
    </xf>
    <xf numFmtId="0" fontId="7" fillId="5" borderId="4" xfId="4" applyFont="1" applyFill="1" applyBorder="1" applyAlignment="1">
      <alignment horizontal="right" vertical="center"/>
    </xf>
    <xf numFmtId="0" fontId="6" fillId="5" borderId="0" xfId="0" applyFont="1" applyFill="1" applyAlignment="1">
      <alignment vertical="center"/>
    </xf>
  </cellXfs>
  <cellStyles count="29">
    <cellStyle name="br" xfId="16"/>
    <cellStyle name="col" xfId="15"/>
    <cellStyle name="st24" xfId="11"/>
    <cellStyle name="st25" xfId="12"/>
    <cellStyle name="st26" xfId="8"/>
    <cellStyle name="st27" xfId="9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21"/>
    <cellStyle name="xl28" xfId="22"/>
    <cellStyle name="xl29" xfId="3"/>
    <cellStyle name="xl30" xfId="4"/>
    <cellStyle name="xl31" xfId="13"/>
    <cellStyle name="xl32" xfId="6"/>
    <cellStyle name="xl33" xfId="23"/>
    <cellStyle name="xl34" xfId="7"/>
    <cellStyle name="xl35" xfId="24"/>
    <cellStyle name="xl36" xfId="25"/>
    <cellStyle name="xl37" xfId="26"/>
    <cellStyle name="xl38" xfId="27"/>
    <cellStyle name="xl39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6"/>
  <sheetViews>
    <sheetView showGridLines="0" tabSelected="1" view="pageBreakPreview" zoomScale="70" zoomScaleNormal="70" zoomScaleSheetLayoutView="70" workbookViewId="0">
      <selection activeCell="G5" sqref="G5"/>
    </sheetView>
  </sheetViews>
  <sheetFormatPr defaultRowHeight="18.75" outlineLevelRow="7" x14ac:dyDescent="0.3"/>
  <cols>
    <col min="1" max="1" width="60.42578125" style="1" customWidth="1"/>
    <col min="2" max="2" width="9.42578125" style="3" customWidth="1"/>
    <col min="3" max="3" width="5.140625" style="3" customWidth="1"/>
    <col min="4" max="4" width="5.7109375" style="3" customWidth="1"/>
    <col min="5" max="5" width="10.42578125" style="3" customWidth="1"/>
    <col min="6" max="6" width="7.140625" style="3" customWidth="1"/>
    <col min="7" max="7" width="17.85546875" style="1" customWidth="1"/>
    <col min="8" max="8" width="17" style="1" customWidth="1"/>
    <col min="9" max="9" width="19.28515625" style="1" customWidth="1"/>
    <col min="10" max="10" width="15" style="1" customWidth="1"/>
    <col min="11" max="11" width="17.42578125" style="1" customWidth="1"/>
    <col min="12" max="12" width="21.28515625" style="1" customWidth="1"/>
    <col min="13" max="13" width="11.85546875" style="1" bestFit="1" customWidth="1"/>
    <col min="14" max="14" width="21" style="1" customWidth="1"/>
    <col min="15" max="16384" width="9.140625" style="1"/>
  </cols>
  <sheetData>
    <row r="1" spans="1:9" x14ac:dyDescent="0.3">
      <c r="G1" s="16" t="s">
        <v>498</v>
      </c>
    </row>
    <row r="2" spans="1:9" x14ac:dyDescent="0.3">
      <c r="G2" s="17" t="s">
        <v>280</v>
      </c>
    </row>
    <row r="3" spans="1:9" x14ac:dyDescent="0.3">
      <c r="G3" s="18" t="s">
        <v>281</v>
      </c>
    </row>
    <row r="4" spans="1:9" x14ac:dyDescent="0.3">
      <c r="G4" s="18" t="s">
        <v>282</v>
      </c>
    </row>
    <row r="5" spans="1:9" x14ac:dyDescent="0.3">
      <c r="G5" s="54" t="s">
        <v>499</v>
      </c>
    </row>
    <row r="7" spans="1:9" x14ac:dyDescent="0.3">
      <c r="G7" s="16" t="s">
        <v>497</v>
      </c>
    </row>
    <row r="8" spans="1:9" x14ac:dyDescent="0.3">
      <c r="G8" s="17" t="s">
        <v>280</v>
      </c>
    </row>
    <row r="9" spans="1:9" x14ac:dyDescent="0.3">
      <c r="G9" s="18" t="s">
        <v>281</v>
      </c>
    </row>
    <row r="10" spans="1:9" x14ac:dyDescent="0.3">
      <c r="G10" s="18" t="s">
        <v>282</v>
      </c>
    </row>
    <row r="11" spans="1:9" x14ac:dyDescent="0.3">
      <c r="G11" s="18" t="s">
        <v>455</v>
      </c>
    </row>
    <row r="12" spans="1:9" x14ac:dyDescent="0.3">
      <c r="G12" s="18"/>
    </row>
    <row r="14" spans="1:9" x14ac:dyDescent="0.3">
      <c r="A14" s="51" t="s">
        <v>380</v>
      </c>
      <c r="B14" s="51"/>
      <c r="C14" s="51"/>
      <c r="D14" s="51"/>
      <c r="E14" s="51"/>
      <c r="F14" s="51"/>
      <c r="G14" s="51"/>
      <c r="H14" s="51"/>
      <c r="I14" s="51"/>
    </row>
    <row r="15" spans="1:9" x14ac:dyDescent="0.3">
      <c r="A15" s="51" t="s">
        <v>402</v>
      </c>
      <c r="B15" s="52"/>
      <c r="C15" s="52"/>
      <c r="D15" s="52"/>
      <c r="E15" s="52"/>
      <c r="F15" s="52"/>
      <c r="G15" s="52"/>
      <c r="H15" s="52"/>
      <c r="I15" s="52"/>
    </row>
    <row r="17" spans="1:14" x14ac:dyDescent="0.3">
      <c r="A17" s="19"/>
      <c r="B17" s="20"/>
      <c r="C17" s="20"/>
      <c r="D17" s="20"/>
      <c r="E17" s="20"/>
      <c r="F17" s="20"/>
      <c r="G17" s="21"/>
      <c r="H17" s="53" t="s">
        <v>382</v>
      </c>
      <c r="I17" s="53"/>
      <c r="J17" s="22"/>
    </row>
    <row r="18" spans="1:14" x14ac:dyDescent="0.3">
      <c r="A18" s="23" t="s">
        <v>279</v>
      </c>
      <c r="B18" s="24" t="s">
        <v>124</v>
      </c>
      <c r="C18" s="24" t="s">
        <v>139</v>
      </c>
      <c r="D18" s="24" t="s">
        <v>140</v>
      </c>
      <c r="E18" s="24" t="s">
        <v>141</v>
      </c>
      <c r="F18" s="24" t="s">
        <v>278</v>
      </c>
      <c r="G18" s="23" t="s">
        <v>379</v>
      </c>
      <c r="H18" s="23" t="s">
        <v>381</v>
      </c>
      <c r="I18" s="23" t="s">
        <v>423</v>
      </c>
      <c r="J18" s="22"/>
    </row>
    <row r="19" spans="1:14" x14ac:dyDescent="0.3">
      <c r="A19" s="25">
        <v>1</v>
      </c>
      <c r="B19" s="26">
        <v>2</v>
      </c>
      <c r="C19" s="26">
        <v>3</v>
      </c>
      <c r="D19" s="26">
        <v>4</v>
      </c>
      <c r="E19" s="26">
        <v>5</v>
      </c>
      <c r="F19" s="26">
        <v>6</v>
      </c>
      <c r="G19" s="25">
        <v>7</v>
      </c>
      <c r="H19" s="25">
        <v>8</v>
      </c>
      <c r="I19" s="25">
        <v>9</v>
      </c>
      <c r="J19" s="22"/>
    </row>
    <row r="20" spans="1:14" x14ac:dyDescent="0.3">
      <c r="A20" s="27" t="s">
        <v>378</v>
      </c>
      <c r="B20" s="26"/>
      <c r="C20" s="26"/>
      <c r="D20" s="26"/>
      <c r="E20" s="26"/>
      <c r="F20" s="26"/>
      <c r="G20" s="30">
        <f>G21+G29+G36+G172+G224+G353</f>
        <v>2256652.4992800001</v>
      </c>
      <c r="H20" s="28">
        <f>H21+H29+H36+H172+H224+H353</f>
        <v>2705381.66334</v>
      </c>
      <c r="I20" s="28">
        <f>I21+I29+I36+I172+I224+I353</f>
        <v>2184815.84032</v>
      </c>
      <c r="J20" s="29"/>
      <c r="K20" s="2"/>
      <c r="L20" s="2"/>
      <c r="N20" s="7"/>
    </row>
    <row r="21" spans="1:14" ht="56.25" x14ac:dyDescent="0.3">
      <c r="A21" s="11" t="s">
        <v>28</v>
      </c>
      <c r="B21" s="12" t="s">
        <v>0</v>
      </c>
      <c r="C21" s="12"/>
      <c r="D21" s="12"/>
      <c r="E21" s="12"/>
      <c r="F21" s="12"/>
      <c r="G21" s="15">
        <f>G22</f>
        <v>2302</v>
      </c>
      <c r="H21" s="15">
        <f t="shared" ref="H21:I23" si="0">H22</f>
        <v>2147</v>
      </c>
      <c r="I21" s="15">
        <f t="shared" si="0"/>
        <v>2232</v>
      </c>
      <c r="J21" s="22"/>
    </row>
    <row r="22" spans="1:14" outlineLevel="1" x14ac:dyDescent="0.3">
      <c r="A22" s="11" t="s">
        <v>29</v>
      </c>
      <c r="B22" s="12" t="s">
        <v>0</v>
      </c>
      <c r="C22" s="13" t="s">
        <v>125</v>
      </c>
      <c r="D22" s="13"/>
      <c r="E22" s="12"/>
      <c r="F22" s="12"/>
      <c r="G22" s="15">
        <f>G23</f>
        <v>2302</v>
      </c>
      <c r="H22" s="15">
        <f t="shared" si="0"/>
        <v>2147</v>
      </c>
      <c r="I22" s="15">
        <f t="shared" si="0"/>
        <v>2232</v>
      </c>
      <c r="J22" s="22"/>
      <c r="L22" s="7"/>
      <c r="N22" s="7"/>
    </row>
    <row r="23" spans="1:14" ht="75" outlineLevel="2" x14ac:dyDescent="0.3">
      <c r="A23" s="11" t="s">
        <v>30</v>
      </c>
      <c r="B23" s="12" t="s">
        <v>0</v>
      </c>
      <c r="C23" s="13" t="s">
        <v>125</v>
      </c>
      <c r="D23" s="13" t="s">
        <v>126</v>
      </c>
      <c r="E23" s="12"/>
      <c r="F23" s="12"/>
      <c r="G23" s="15">
        <f>G24</f>
        <v>2302</v>
      </c>
      <c r="H23" s="15">
        <f t="shared" si="0"/>
        <v>2147</v>
      </c>
      <c r="I23" s="15">
        <f t="shared" si="0"/>
        <v>2232</v>
      </c>
      <c r="J23" s="22"/>
    </row>
    <row r="24" spans="1:14" ht="75" outlineLevel="3" x14ac:dyDescent="0.3">
      <c r="A24" s="8" t="s">
        <v>403</v>
      </c>
      <c r="B24" s="9" t="s">
        <v>0</v>
      </c>
      <c r="C24" s="10" t="s">
        <v>125</v>
      </c>
      <c r="D24" s="10" t="s">
        <v>126</v>
      </c>
      <c r="E24" s="10" t="s">
        <v>142</v>
      </c>
      <c r="F24" s="9"/>
      <c r="G24" s="14">
        <f>G25</f>
        <v>2302</v>
      </c>
      <c r="H24" s="14">
        <f t="shared" ref="H24:I24" si="1">H25</f>
        <v>2147</v>
      </c>
      <c r="I24" s="14">
        <f t="shared" si="1"/>
        <v>2232</v>
      </c>
      <c r="J24" s="22"/>
    </row>
    <row r="25" spans="1:14" ht="37.5" outlineLevel="4" x14ac:dyDescent="0.3">
      <c r="A25" s="8" t="s">
        <v>15</v>
      </c>
      <c r="B25" s="9" t="s">
        <v>0</v>
      </c>
      <c r="C25" s="10" t="s">
        <v>125</v>
      </c>
      <c r="D25" s="10" t="s">
        <v>126</v>
      </c>
      <c r="E25" s="10" t="s">
        <v>143</v>
      </c>
      <c r="F25" s="9"/>
      <c r="G25" s="14">
        <f>G26</f>
        <v>2302</v>
      </c>
      <c r="H25" s="14">
        <f t="shared" ref="H25:I25" si="2">H26</f>
        <v>2147</v>
      </c>
      <c r="I25" s="14">
        <f t="shared" si="2"/>
        <v>2232</v>
      </c>
      <c r="J25" s="22"/>
    </row>
    <row r="26" spans="1:14" ht="56.25" outlineLevel="5" x14ac:dyDescent="0.3">
      <c r="A26" s="8" t="s">
        <v>17</v>
      </c>
      <c r="B26" s="9" t="s">
        <v>0</v>
      </c>
      <c r="C26" s="10" t="s">
        <v>125</v>
      </c>
      <c r="D26" s="10" t="s">
        <v>126</v>
      </c>
      <c r="E26" s="10" t="s">
        <v>144</v>
      </c>
      <c r="F26" s="9"/>
      <c r="G26" s="14">
        <f>G27+G28</f>
        <v>2302</v>
      </c>
      <c r="H26" s="14">
        <f>H27+H28</f>
        <v>2147</v>
      </c>
      <c r="I26" s="14">
        <f t="shared" ref="I26" si="3">I27+I28</f>
        <v>2232</v>
      </c>
      <c r="J26" s="22"/>
    </row>
    <row r="27" spans="1:14" ht="131.25" outlineLevel="7" x14ac:dyDescent="0.3">
      <c r="A27" s="8" t="s">
        <v>283</v>
      </c>
      <c r="B27" s="9" t="s">
        <v>0</v>
      </c>
      <c r="C27" s="10" t="s">
        <v>125</v>
      </c>
      <c r="D27" s="10" t="s">
        <v>126</v>
      </c>
      <c r="E27" s="10" t="s">
        <v>145</v>
      </c>
      <c r="F27" s="9" t="s">
        <v>1</v>
      </c>
      <c r="G27" s="14">
        <f>2053+239</f>
        <v>2292</v>
      </c>
      <c r="H27" s="14">
        <v>2137</v>
      </c>
      <c r="I27" s="14">
        <v>2222</v>
      </c>
      <c r="J27" s="22"/>
    </row>
    <row r="28" spans="1:14" ht="75" outlineLevel="7" x14ac:dyDescent="0.3">
      <c r="A28" s="8" t="s">
        <v>284</v>
      </c>
      <c r="B28" s="9" t="s">
        <v>0</v>
      </c>
      <c r="C28" s="10" t="s">
        <v>125</v>
      </c>
      <c r="D28" s="10" t="s">
        <v>126</v>
      </c>
      <c r="E28" s="10" t="s">
        <v>145</v>
      </c>
      <c r="F28" s="9" t="s">
        <v>2</v>
      </c>
      <c r="G28" s="14">
        <v>10</v>
      </c>
      <c r="H28" s="14">
        <v>10</v>
      </c>
      <c r="I28" s="14">
        <v>10</v>
      </c>
      <c r="J28" s="22"/>
    </row>
    <row r="29" spans="1:14" ht="56.25" x14ac:dyDescent="0.3">
      <c r="A29" s="11" t="s">
        <v>31</v>
      </c>
      <c r="B29" s="12" t="s">
        <v>3</v>
      </c>
      <c r="C29" s="12"/>
      <c r="D29" s="12"/>
      <c r="E29" s="12" t="s">
        <v>146</v>
      </c>
      <c r="F29" s="12"/>
      <c r="G29" s="15">
        <f t="shared" ref="G29:I33" si="4">G30</f>
        <v>341.8</v>
      </c>
      <c r="H29" s="15">
        <f t="shared" si="4"/>
        <v>319</v>
      </c>
      <c r="I29" s="15">
        <f t="shared" si="4"/>
        <v>331.8</v>
      </c>
      <c r="J29" s="22"/>
    </row>
    <row r="30" spans="1:14" outlineLevel="1" x14ac:dyDescent="0.3">
      <c r="A30" s="11" t="s">
        <v>29</v>
      </c>
      <c r="B30" s="12" t="s">
        <v>3</v>
      </c>
      <c r="C30" s="13" t="s">
        <v>125</v>
      </c>
      <c r="D30" s="13"/>
      <c r="E30" s="12" t="s">
        <v>146</v>
      </c>
      <c r="F30" s="12"/>
      <c r="G30" s="15">
        <f t="shared" si="4"/>
        <v>341.8</v>
      </c>
      <c r="H30" s="15">
        <f t="shared" si="4"/>
        <v>319</v>
      </c>
      <c r="I30" s="15">
        <f t="shared" si="4"/>
        <v>331.8</v>
      </c>
      <c r="J30" s="22"/>
    </row>
    <row r="31" spans="1:14" ht="75" outlineLevel="2" x14ac:dyDescent="0.3">
      <c r="A31" s="11" t="s">
        <v>32</v>
      </c>
      <c r="B31" s="12" t="s">
        <v>3</v>
      </c>
      <c r="C31" s="13" t="s">
        <v>125</v>
      </c>
      <c r="D31" s="13" t="s">
        <v>127</v>
      </c>
      <c r="E31" s="12" t="s">
        <v>146</v>
      </c>
      <c r="F31" s="12"/>
      <c r="G31" s="15">
        <f t="shared" si="4"/>
        <v>341.8</v>
      </c>
      <c r="H31" s="15">
        <f t="shared" si="4"/>
        <v>319</v>
      </c>
      <c r="I31" s="15">
        <f t="shared" si="4"/>
        <v>331.8</v>
      </c>
      <c r="J31" s="22"/>
    </row>
    <row r="32" spans="1:14" ht="75" outlineLevel="3" x14ac:dyDescent="0.3">
      <c r="A32" s="8" t="s">
        <v>403</v>
      </c>
      <c r="B32" s="9" t="s">
        <v>3</v>
      </c>
      <c r="C32" s="10" t="s">
        <v>125</v>
      </c>
      <c r="D32" s="10" t="s">
        <v>127</v>
      </c>
      <c r="E32" s="10" t="s">
        <v>142</v>
      </c>
      <c r="F32" s="9"/>
      <c r="G32" s="14">
        <f t="shared" si="4"/>
        <v>341.8</v>
      </c>
      <c r="H32" s="14">
        <f t="shared" si="4"/>
        <v>319</v>
      </c>
      <c r="I32" s="14">
        <f t="shared" si="4"/>
        <v>331.8</v>
      </c>
      <c r="J32" s="22"/>
    </row>
    <row r="33" spans="1:10" ht="37.5" outlineLevel="4" x14ac:dyDescent="0.3">
      <c r="A33" s="8" t="s">
        <v>15</v>
      </c>
      <c r="B33" s="9" t="s">
        <v>3</v>
      </c>
      <c r="C33" s="10" t="s">
        <v>125</v>
      </c>
      <c r="D33" s="10" t="s">
        <v>127</v>
      </c>
      <c r="E33" s="10" t="s">
        <v>143</v>
      </c>
      <c r="F33" s="9"/>
      <c r="G33" s="14">
        <f t="shared" si="4"/>
        <v>341.8</v>
      </c>
      <c r="H33" s="14">
        <f t="shared" si="4"/>
        <v>319</v>
      </c>
      <c r="I33" s="14">
        <f t="shared" si="4"/>
        <v>331.8</v>
      </c>
      <c r="J33" s="22"/>
    </row>
    <row r="34" spans="1:10" ht="56.25" outlineLevel="5" x14ac:dyDescent="0.3">
      <c r="A34" s="8" t="s">
        <v>17</v>
      </c>
      <c r="B34" s="9" t="s">
        <v>3</v>
      </c>
      <c r="C34" s="10" t="s">
        <v>125</v>
      </c>
      <c r="D34" s="10" t="s">
        <v>127</v>
      </c>
      <c r="E34" s="10" t="s">
        <v>144</v>
      </c>
      <c r="F34" s="9"/>
      <c r="G34" s="14">
        <f>G35</f>
        <v>341.8</v>
      </c>
      <c r="H34" s="14">
        <f t="shared" ref="H34:I34" si="5">H35</f>
        <v>319</v>
      </c>
      <c r="I34" s="14">
        <f t="shared" si="5"/>
        <v>331.8</v>
      </c>
      <c r="J34" s="22"/>
    </row>
    <row r="35" spans="1:10" ht="131.25" outlineLevel="7" x14ac:dyDescent="0.3">
      <c r="A35" s="8" t="s">
        <v>283</v>
      </c>
      <c r="B35" s="9" t="s">
        <v>3</v>
      </c>
      <c r="C35" s="10" t="s">
        <v>125</v>
      </c>
      <c r="D35" s="10" t="s">
        <v>127</v>
      </c>
      <c r="E35" s="10" t="s">
        <v>145</v>
      </c>
      <c r="F35" s="9" t="s">
        <v>1</v>
      </c>
      <c r="G35" s="14">
        <f>306.8+35</f>
        <v>341.8</v>
      </c>
      <c r="H35" s="14">
        <v>319</v>
      </c>
      <c r="I35" s="14">
        <v>331.8</v>
      </c>
      <c r="J35" s="22"/>
    </row>
    <row r="36" spans="1:10" ht="37.5" x14ac:dyDescent="0.3">
      <c r="A36" s="11" t="s">
        <v>33</v>
      </c>
      <c r="B36" s="12" t="s">
        <v>4</v>
      </c>
      <c r="C36" s="12"/>
      <c r="D36" s="12"/>
      <c r="E36" s="12" t="s">
        <v>146</v>
      </c>
      <c r="F36" s="12"/>
      <c r="G36" s="15">
        <f>G37+G69+G82+G116+G129+G146+G140</f>
        <v>505394.76861999999</v>
      </c>
      <c r="H36" s="15">
        <f>H37+H69+H82+H116+H129+H146+H140</f>
        <v>957780.66115000006</v>
      </c>
      <c r="I36" s="15">
        <f>I37+I69+I82+I116+I129+I146+I140</f>
        <v>511714.09848000004</v>
      </c>
      <c r="J36" s="22"/>
    </row>
    <row r="37" spans="1:10" outlineLevel="1" x14ac:dyDescent="0.3">
      <c r="A37" s="11" t="s">
        <v>29</v>
      </c>
      <c r="B37" s="12" t="s">
        <v>4</v>
      </c>
      <c r="C37" s="13" t="s">
        <v>125</v>
      </c>
      <c r="D37" s="13"/>
      <c r="E37" s="12" t="s">
        <v>146</v>
      </c>
      <c r="F37" s="12"/>
      <c r="G37" s="15">
        <f>G38+G43+G50</f>
        <v>111616.09884000002</v>
      </c>
      <c r="H37" s="15">
        <f t="shared" ref="H37:I37" si="6">H38+H43+H50</f>
        <v>99763.972000000009</v>
      </c>
      <c r="I37" s="15">
        <f t="shared" si="6"/>
        <v>102780.326</v>
      </c>
      <c r="J37" s="22"/>
    </row>
    <row r="38" spans="1:10" ht="56.25" outlineLevel="2" x14ac:dyDescent="0.3">
      <c r="A38" s="11" t="s">
        <v>34</v>
      </c>
      <c r="B38" s="12" t="s">
        <v>4</v>
      </c>
      <c r="C38" s="13" t="s">
        <v>125</v>
      </c>
      <c r="D38" s="13" t="s">
        <v>128</v>
      </c>
      <c r="E38" s="12" t="s">
        <v>146</v>
      </c>
      <c r="F38" s="12"/>
      <c r="G38" s="15">
        <f>G39</f>
        <v>4161</v>
      </c>
      <c r="H38" s="15">
        <f t="shared" ref="H38:I39" si="7">H39</f>
        <v>3790</v>
      </c>
      <c r="I38" s="15">
        <f t="shared" si="7"/>
        <v>3790</v>
      </c>
      <c r="J38" s="22"/>
    </row>
    <row r="39" spans="1:10" ht="75" outlineLevel="3" x14ac:dyDescent="0.3">
      <c r="A39" s="8" t="s">
        <v>403</v>
      </c>
      <c r="B39" s="9" t="s">
        <v>4</v>
      </c>
      <c r="C39" s="10" t="s">
        <v>125</v>
      </c>
      <c r="D39" s="10" t="s">
        <v>128</v>
      </c>
      <c r="E39" s="10" t="s">
        <v>142</v>
      </c>
      <c r="F39" s="9"/>
      <c r="G39" s="14">
        <f>G40</f>
        <v>4161</v>
      </c>
      <c r="H39" s="14">
        <f t="shared" si="7"/>
        <v>3790</v>
      </c>
      <c r="I39" s="14">
        <f t="shared" si="7"/>
        <v>3790</v>
      </c>
      <c r="J39" s="22"/>
    </row>
    <row r="40" spans="1:10" ht="37.5" outlineLevel="4" x14ac:dyDescent="0.3">
      <c r="A40" s="8" t="s">
        <v>15</v>
      </c>
      <c r="B40" s="9" t="s">
        <v>4</v>
      </c>
      <c r="C40" s="10" t="s">
        <v>125</v>
      </c>
      <c r="D40" s="10" t="s">
        <v>128</v>
      </c>
      <c r="E40" s="10" t="s">
        <v>143</v>
      </c>
      <c r="F40" s="9"/>
      <c r="G40" s="14">
        <f>G41</f>
        <v>4161</v>
      </c>
      <c r="H40" s="14">
        <f t="shared" ref="H40:I40" si="8">H41</f>
        <v>3790</v>
      </c>
      <c r="I40" s="14">
        <f t="shared" si="8"/>
        <v>3790</v>
      </c>
      <c r="J40" s="22"/>
    </row>
    <row r="41" spans="1:10" ht="56.25" outlineLevel="5" x14ac:dyDescent="0.3">
      <c r="A41" s="8" t="s">
        <v>35</v>
      </c>
      <c r="B41" s="9" t="s">
        <v>4</v>
      </c>
      <c r="C41" s="10" t="s">
        <v>125</v>
      </c>
      <c r="D41" s="10" t="s">
        <v>128</v>
      </c>
      <c r="E41" s="10" t="s">
        <v>147</v>
      </c>
      <c r="F41" s="9"/>
      <c r="G41" s="14">
        <f>G42</f>
        <v>4161</v>
      </c>
      <c r="H41" s="14">
        <f t="shared" ref="H41:I41" si="9">H42</f>
        <v>3790</v>
      </c>
      <c r="I41" s="14">
        <f t="shared" si="9"/>
        <v>3790</v>
      </c>
      <c r="J41" s="22"/>
    </row>
    <row r="42" spans="1:10" ht="131.25" outlineLevel="7" x14ac:dyDescent="0.3">
      <c r="A42" s="8" t="s">
        <v>285</v>
      </c>
      <c r="B42" s="9" t="s">
        <v>4</v>
      </c>
      <c r="C42" s="10" t="s">
        <v>125</v>
      </c>
      <c r="D42" s="10" t="s">
        <v>128</v>
      </c>
      <c r="E42" s="10" t="s">
        <v>148</v>
      </c>
      <c r="F42" s="9" t="s">
        <v>1</v>
      </c>
      <c r="G42" s="14">
        <f>3790+371</f>
        <v>4161</v>
      </c>
      <c r="H42" s="14">
        <v>3790</v>
      </c>
      <c r="I42" s="14">
        <v>3790</v>
      </c>
      <c r="J42" s="22"/>
    </row>
    <row r="43" spans="1:10" ht="93.75" outlineLevel="2" x14ac:dyDescent="0.3">
      <c r="A43" s="11" t="s">
        <v>36</v>
      </c>
      <c r="B43" s="12" t="s">
        <v>4</v>
      </c>
      <c r="C43" s="13" t="s">
        <v>125</v>
      </c>
      <c r="D43" s="13" t="s">
        <v>129</v>
      </c>
      <c r="E43" s="12" t="s">
        <v>146</v>
      </c>
      <c r="F43" s="12"/>
      <c r="G43" s="15">
        <f>G44</f>
        <v>47683.228000000003</v>
      </c>
      <c r="H43" s="15">
        <f t="shared" ref="H43:I45" si="10">H44</f>
        <v>39210</v>
      </c>
      <c r="I43" s="15">
        <f t="shared" si="10"/>
        <v>41210</v>
      </c>
      <c r="J43" s="22"/>
    </row>
    <row r="44" spans="1:10" ht="75" outlineLevel="3" x14ac:dyDescent="0.3">
      <c r="A44" s="8" t="s">
        <v>403</v>
      </c>
      <c r="B44" s="9" t="s">
        <v>4</v>
      </c>
      <c r="C44" s="10" t="s">
        <v>125</v>
      </c>
      <c r="D44" s="10" t="s">
        <v>129</v>
      </c>
      <c r="E44" s="10" t="s">
        <v>142</v>
      </c>
      <c r="F44" s="9"/>
      <c r="G44" s="14">
        <f>G45</f>
        <v>47683.228000000003</v>
      </c>
      <c r="H44" s="14">
        <f t="shared" si="10"/>
        <v>39210</v>
      </c>
      <c r="I44" s="14">
        <f t="shared" si="10"/>
        <v>41210</v>
      </c>
      <c r="J44" s="22"/>
    </row>
    <row r="45" spans="1:10" ht="37.5" outlineLevel="4" x14ac:dyDescent="0.3">
      <c r="A45" s="8" t="s">
        <v>15</v>
      </c>
      <c r="B45" s="9" t="s">
        <v>4</v>
      </c>
      <c r="C45" s="10" t="s">
        <v>125</v>
      </c>
      <c r="D45" s="10" t="s">
        <v>129</v>
      </c>
      <c r="E45" s="10" t="s">
        <v>143</v>
      </c>
      <c r="F45" s="9"/>
      <c r="G45" s="14">
        <f>G46</f>
        <v>47683.228000000003</v>
      </c>
      <c r="H45" s="14">
        <f t="shared" si="10"/>
        <v>39210</v>
      </c>
      <c r="I45" s="14">
        <f t="shared" si="10"/>
        <v>41210</v>
      </c>
      <c r="J45" s="22"/>
    </row>
    <row r="46" spans="1:10" ht="56.25" outlineLevel="5" x14ac:dyDescent="0.3">
      <c r="A46" s="8" t="s">
        <v>17</v>
      </c>
      <c r="B46" s="9" t="s">
        <v>4</v>
      </c>
      <c r="C46" s="10" t="s">
        <v>125</v>
      </c>
      <c r="D46" s="10" t="s">
        <v>129</v>
      </c>
      <c r="E46" s="10" t="s">
        <v>144</v>
      </c>
      <c r="F46" s="9"/>
      <c r="G46" s="14">
        <f>G47+G48+G49</f>
        <v>47683.228000000003</v>
      </c>
      <c r="H46" s="14">
        <f t="shared" ref="H46:I46" si="11">H47+H48+H49</f>
        <v>39210</v>
      </c>
      <c r="I46" s="14">
        <f t="shared" si="11"/>
        <v>41210</v>
      </c>
      <c r="J46" s="22"/>
    </row>
    <row r="47" spans="1:10" ht="131.25" outlineLevel="7" x14ac:dyDescent="0.3">
      <c r="A47" s="8" t="s">
        <v>283</v>
      </c>
      <c r="B47" s="9" t="s">
        <v>4</v>
      </c>
      <c r="C47" s="10" t="s">
        <v>125</v>
      </c>
      <c r="D47" s="10" t="s">
        <v>129</v>
      </c>
      <c r="E47" s="10" t="s">
        <v>145</v>
      </c>
      <c r="F47" s="9" t="s">
        <v>1</v>
      </c>
      <c r="G47" s="14">
        <f>34368.59+5433.228</f>
        <v>39801.817999999999</v>
      </c>
      <c r="H47" s="14">
        <v>35790</v>
      </c>
      <c r="I47" s="14">
        <v>37185</v>
      </c>
      <c r="J47" s="22"/>
    </row>
    <row r="48" spans="1:10" ht="75" outlineLevel="7" x14ac:dyDescent="0.3">
      <c r="A48" s="8" t="s">
        <v>284</v>
      </c>
      <c r="B48" s="9" t="s">
        <v>4</v>
      </c>
      <c r="C48" s="10" t="s">
        <v>125</v>
      </c>
      <c r="D48" s="10" t="s">
        <v>129</v>
      </c>
      <c r="E48" s="10" t="s">
        <v>145</v>
      </c>
      <c r="F48" s="9" t="s">
        <v>2</v>
      </c>
      <c r="G48" s="14">
        <f>5726.41+2000+40</f>
        <v>7766.41</v>
      </c>
      <c r="H48" s="14">
        <v>3305</v>
      </c>
      <c r="I48" s="14">
        <v>3910</v>
      </c>
      <c r="J48" s="22"/>
    </row>
    <row r="49" spans="1:10" ht="56.25" outlineLevel="7" x14ac:dyDescent="0.3">
      <c r="A49" s="8" t="s">
        <v>286</v>
      </c>
      <c r="B49" s="9" t="s">
        <v>4</v>
      </c>
      <c r="C49" s="10" t="s">
        <v>125</v>
      </c>
      <c r="D49" s="10" t="s">
        <v>129</v>
      </c>
      <c r="E49" s="10" t="s">
        <v>145</v>
      </c>
      <c r="F49" s="9" t="s">
        <v>5</v>
      </c>
      <c r="G49" s="14">
        <v>115</v>
      </c>
      <c r="H49" s="14">
        <v>115</v>
      </c>
      <c r="I49" s="14">
        <v>115</v>
      </c>
      <c r="J49" s="22"/>
    </row>
    <row r="50" spans="1:10" outlineLevel="2" x14ac:dyDescent="0.3">
      <c r="A50" s="11" t="s">
        <v>14</v>
      </c>
      <c r="B50" s="12" t="s">
        <v>4</v>
      </c>
      <c r="C50" s="13" t="s">
        <v>125</v>
      </c>
      <c r="D50" s="13" t="s">
        <v>132</v>
      </c>
      <c r="E50" s="12" t="s">
        <v>146</v>
      </c>
      <c r="F50" s="12"/>
      <c r="G50" s="15">
        <f>G51</f>
        <v>59771.870840000011</v>
      </c>
      <c r="H50" s="15">
        <f t="shared" ref="H50:I51" si="12">H51</f>
        <v>56763.972000000009</v>
      </c>
      <c r="I50" s="15">
        <f t="shared" si="12"/>
        <v>57780.326000000001</v>
      </c>
      <c r="J50" s="22"/>
    </row>
    <row r="51" spans="1:10" ht="75" outlineLevel="3" x14ac:dyDescent="0.3">
      <c r="A51" s="8" t="s">
        <v>403</v>
      </c>
      <c r="B51" s="9" t="s">
        <v>4</v>
      </c>
      <c r="C51" s="10" t="s">
        <v>125</v>
      </c>
      <c r="D51" s="10" t="s">
        <v>132</v>
      </c>
      <c r="E51" s="10" t="s">
        <v>142</v>
      </c>
      <c r="F51" s="9"/>
      <c r="G51" s="14">
        <f>G52</f>
        <v>59771.870840000011</v>
      </c>
      <c r="H51" s="14">
        <f t="shared" si="12"/>
        <v>56763.972000000009</v>
      </c>
      <c r="I51" s="14">
        <f t="shared" si="12"/>
        <v>57780.326000000001</v>
      </c>
      <c r="J51" s="22"/>
    </row>
    <row r="52" spans="1:10" ht="37.5" outlineLevel="4" x14ac:dyDescent="0.3">
      <c r="A52" s="8" t="s">
        <v>15</v>
      </c>
      <c r="B52" s="9" t="s">
        <v>4</v>
      </c>
      <c r="C52" s="10" t="s">
        <v>125</v>
      </c>
      <c r="D52" s="10" t="s">
        <v>132</v>
      </c>
      <c r="E52" s="10" t="s">
        <v>143</v>
      </c>
      <c r="F52" s="9"/>
      <c r="G52" s="14">
        <f>G53+G57+G60+G62+G65+G67</f>
        <v>59771.870840000011</v>
      </c>
      <c r="H52" s="14">
        <f t="shared" ref="H52:I52" si="13">H53+H57+H60+H62+H65+H67</f>
        <v>56763.972000000009</v>
      </c>
      <c r="I52" s="14">
        <f t="shared" si="13"/>
        <v>57780.326000000001</v>
      </c>
      <c r="J52" s="22"/>
    </row>
    <row r="53" spans="1:10" ht="56.25" outlineLevel="5" x14ac:dyDescent="0.3">
      <c r="A53" s="8" t="s">
        <v>16</v>
      </c>
      <c r="B53" s="9" t="s">
        <v>4</v>
      </c>
      <c r="C53" s="10" t="s">
        <v>125</v>
      </c>
      <c r="D53" s="10" t="s">
        <v>132</v>
      </c>
      <c r="E53" s="10" t="s">
        <v>149</v>
      </c>
      <c r="F53" s="9"/>
      <c r="G53" s="14">
        <f>G54+G55+G56</f>
        <v>54015.947060000006</v>
      </c>
      <c r="H53" s="14">
        <f t="shared" ref="H53:I53" si="14">H54+H55+H56</f>
        <v>51258.972000000009</v>
      </c>
      <c r="I53" s="14">
        <f t="shared" si="14"/>
        <v>52061.326000000001</v>
      </c>
      <c r="J53" s="22"/>
    </row>
    <row r="54" spans="1:10" ht="131.25" outlineLevel="7" x14ac:dyDescent="0.3">
      <c r="A54" s="8" t="s">
        <v>287</v>
      </c>
      <c r="B54" s="9" t="s">
        <v>4</v>
      </c>
      <c r="C54" s="10" t="s">
        <v>125</v>
      </c>
      <c r="D54" s="10" t="s">
        <v>132</v>
      </c>
      <c r="E54" s="10" t="s">
        <v>150</v>
      </c>
      <c r="F54" s="9" t="s">
        <v>1</v>
      </c>
      <c r="G54" s="14">
        <f>11063.09+25955.615+5601.595+3094+172-1329</f>
        <v>44557.3</v>
      </c>
      <c r="H54" s="14">
        <f>11771.964+27031.162+5810.4</f>
        <v>44613.526000000005</v>
      </c>
      <c r="I54" s="14">
        <f>11976.318+28108.81+6042.15</f>
        <v>46127.277999999998</v>
      </c>
      <c r="J54" s="22"/>
    </row>
    <row r="55" spans="1:10" ht="75" outlineLevel="7" x14ac:dyDescent="0.3">
      <c r="A55" s="8" t="s">
        <v>288</v>
      </c>
      <c r="B55" s="9" t="s">
        <v>4</v>
      </c>
      <c r="C55" s="10" t="s">
        <v>125</v>
      </c>
      <c r="D55" s="10" t="s">
        <v>132</v>
      </c>
      <c r="E55" s="10" t="s">
        <v>150</v>
      </c>
      <c r="F55" s="9" t="s">
        <v>2</v>
      </c>
      <c r="G55" s="14">
        <f>1716.408+6935.385+580.405+100+19.72006+81.729+16</f>
        <v>9449.6470599999993</v>
      </c>
      <c r="H55" s="14">
        <f>1720.008+4459.838+456.6</f>
        <v>6636.4459999999999</v>
      </c>
      <c r="I55" s="14">
        <f>1725.408+3882.19+317.45</f>
        <v>5925.0479999999998</v>
      </c>
      <c r="J55" s="22"/>
    </row>
    <row r="56" spans="1:10" ht="56.25" outlineLevel="7" x14ac:dyDescent="0.3">
      <c r="A56" s="8" t="s">
        <v>289</v>
      </c>
      <c r="B56" s="9" t="s">
        <v>4</v>
      </c>
      <c r="C56" s="10" t="s">
        <v>125</v>
      </c>
      <c r="D56" s="10" t="s">
        <v>132</v>
      </c>
      <c r="E56" s="10" t="s">
        <v>150</v>
      </c>
      <c r="F56" s="9" t="s">
        <v>6</v>
      </c>
      <c r="G56" s="14">
        <f>9</f>
        <v>9</v>
      </c>
      <c r="H56" s="14">
        <f>9</f>
        <v>9</v>
      </c>
      <c r="I56" s="14">
        <f>9</f>
        <v>9</v>
      </c>
      <c r="J56" s="22"/>
    </row>
    <row r="57" spans="1:10" ht="56.25" outlineLevel="5" x14ac:dyDescent="0.3">
      <c r="A57" s="8" t="s">
        <v>17</v>
      </c>
      <c r="B57" s="9" t="s">
        <v>4</v>
      </c>
      <c r="C57" s="10" t="s">
        <v>125</v>
      </c>
      <c r="D57" s="10" t="s">
        <v>132</v>
      </c>
      <c r="E57" s="10" t="s">
        <v>144</v>
      </c>
      <c r="F57" s="9"/>
      <c r="G57" s="14">
        <f>G58+G59</f>
        <v>3779.48</v>
      </c>
      <c r="H57" s="14">
        <f>H58+H59</f>
        <v>3529</v>
      </c>
      <c r="I57" s="14">
        <f t="shared" ref="I57" si="15">I58+I59</f>
        <v>3670</v>
      </c>
      <c r="J57" s="22"/>
    </row>
    <row r="58" spans="1:10" ht="131.25" outlineLevel="7" x14ac:dyDescent="0.3">
      <c r="A58" s="8" t="s">
        <v>283</v>
      </c>
      <c r="B58" s="9" t="s">
        <v>4</v>
      </c>
      <c r="C58" s="10" t="s">
        <v>125</v>
      </c>
      <c r="D58" s="10" t="s">
        <v>132</v>
      </c>
      <c r="E58" s="10" t="s">
        <v>145</v>
      </c>
      <c r="F58" s="9" t="s">
        <v>1</v>
      </c>
      <c r="G58" s="14">
        <f>3207+363</f>
        <v>3570</v>
      </c>
      <c r="H58" s="14">
        <v>3346</v>
      </c>
      <c r="I58" s="14">
        <v>3477</v>
      </c>
      <c r="J58" s="22"/>
    </row>
    <row r="59" spans="1:10" ht="75" outlineLevel="7" x14ac:dyDescent="0.3">
      <c r="A59" s="8" t="s">
        <v>284</v>
      </c>
      <c r="B59" s="9" t="s">
        <v>4</v>
      </c>
      <c r="C59" s="10" t="s">
        <v>125</v>
      </c>
      <c r="D59" s="10" t="s">
        <v>132</v>
      </c>
      <c r="E59" s="10" t="s">
        <v>145</v>
      </c>
      <c r="F59" s="9" t="s">
        <v>2</v>
      </c>
      <c r="G59" s="14">
        <f>207+2.48</f>
        <v>209.48</v>
      </c>
      <c r="H59" s="14">
        <v>183</v>
      </c>
      <c r="I59" s="14">
        <v>193</v>
      </c>
      <c r="J59" s="22"/>
    </row>
    <row r="60" spans="1:10" ht="56.25" outlineLevel="5" x14ac:dyDescent="0.3">
      <c r="A60" s="8" t="s">
        <v>18</v>
      </c>
      <c r="B60" s="9" t="s">
        <v>4</v>
      </c>
      <c r="C60" s="10" t="s">
        <v>125</v>
      </c>
      <c r="D60" s="10" t="s">
        <v>132</v>
      </c>
      <c r="E60" s="10" t="s">
        <v>151</v>
      </c>
      <c r="F60" s="9"/>
      <c r="G60" s="14">
        <f>G61</f>
        <v>597</v>
      </c>
      <c r="H60" s="14">
        <f t="shared" ref="H60:I60" si="16">H61</f>
        <v>619</v>
      </c>
      <c r="I60" s="14">
        <f t="shared" si="16"/>
        <v>641</v>
      </c>
      <c r="J60" s="22"/>
    </row>
    <row r="61" spans="1:10" ht="168.75" outlineLevel="7" x14ac:dyDescent="0.3">
      <c r="A61" s="8" t="s">
        <v>291</v>
      </c>
      <c r="B61" s="9" t="s">
        <v>4</v>
      </c>
      <c r="C61" s="10" t="s">
        <v>125</v>
      </c>
      <c r="D61" s="10" t="s">
        <v>132</v>
      </c>
      <c r="E61" s="10" t="s">
        <v>384</v>
      </c>
      <c r="F61" s="9" t="s">
        <v>1</v>
      </c>
      <c r="G61" s="14">
        <v>597</v>
      </c>
      <c r="H61" s="14">
        <v>619</v>
      </c>
      <c r="I61" s="14">
        <v>641</v>
      </c>
      <c r="J61" s="22"/>
    </row>
    <row r="62" spans="1:10" ht="93.75" outlineLevel="5" x14ac:dyDescent="0.3">
      <c r="A62" s="8" t="s">
        <v>19</v>
      </c>
      <c r="B62" s="9" t="s">
        <v>4</v>
      </c>
      <c r="C62" s="10" t="s">
        <v>125</v>
      </c>
      <c r="D62" s="10" t="s">
        <v>132</v>
      </c>
      <c r="E62" s="10" t="s">
        <v>152</v>
      </c>
      <c r="F62" s="9"/>
      <c r="G62" s="14">
        <f>G63+G64</f>
        <v>735</v>
      </c>
      <c r="H62" s="14">
        <f t="shared" ref="H62:I62" si="17">H63+H64</f>
        <v>762</v>
      </c>
      <c r="I62" s="14">
        <f t="shared" si="17"/>
        <v>790</v>
      </c>
      <c r="J62" s="22"/>
    </row>
    <row r="63" spans="1:10" ht="187.5" outlineLevel="7" x14ac:dyDescent="0.3">
      <c r="A63" s="8" t="s">
        <v>292</v>
      </c>
      <c r="B63" s="9" t="s">
        <v>4</v>
      </c>
      <c r="C63" s="10" t="s">
        <v>125</v>
      </c>
      <c r="D63" s="10" t="s">
        <v>132</v>
      </c>
      <c r="E63" s="10" t="s">
        <v>153</v>
      </c>
      <c r="F63" s="9" t="s">
        <v>1</v>
      </c>
      <c r="G63" s="14">
        <v>715.3</v>
      </c>
      <c r="H63" s="14">
        <v>747.5</v>
      </c>
      <c r="I63" s="14">
        <v>778.6</v>
      </c>
      <c r="J63" s="22"/>
    </row>
    <row r="64" spans="1:10" ht="131.25" outlineLevel="7" x14ac:dyDescent="0.3">
      <c r="A64" s="8" t="s">
        <v>293</v>
      </c>
      <c r="B64" s="9" t="s">
        <v>4</v>
      </c>
      <c r="C64" s="10" t="s">
        <v>125</v>
      </c>
      <c r="D64" s="10" t="s">
        <v>132</v>
      </c>
      <c r="E64" s="10" t="s">
        <v>153</v>
      </c>
      <c r="F64" s="9" t="s">
        <v>2</v>
      </c>
      <c r="G64" s="14">
        <v>19.7</v>
      </c>
      <c r="H64" s="14">
        <v>14.5</v>
      </c>
      <c r="I64" s="14">
        <v>11.4</v>
      </c>
      <c r="J64" s="22"/>
    </row>
    <row r="65" spans="1:10" ht="75" outlineLevel="5" x14ac:dyDescent="0.3">
      <c r="A65" s="8" t="s">
        <v>20</v>
      </c>
      <c r="B65" s="9" t="s">
        <v>4</v>
      </c>
      <c r="C65" s="10" t="s">
        <v>125</v>
      </c>
      <c r="D65" s="10" t="s">
        <v>132</v>
      </c>
      <c r="E65" s="10" t="s">
        <v>154</v>
      </c>
      <c r="F65" s="9"/>
      <c r="G65" s="14">
        <f>G66</f>
        <v>571</v>
      </c>
      <c r="H65" s="14">
        <f t="shared" ref="H65:I65" si="18">H66</f>
        <v>595</v>
      </c>
      <c r="I65" s="14">
        <f t="shared" si="18"/>
        <v>618</v>
      </c>
      <c r="J65" s="22"/>
    </row>
    <row r="66" spans="1:10" ht="150" outlineLevel="7" x14ac:dyDescent="0.3">
      <c r="A66" s="8" t="s">
        <v>294</v>
      </c>
      <c r="B66" s="9" t="s">
        <v>4</v>
      </c>
      <c r="C66" s="10" t="s">
        <v>125</v>
      </c>
      <c r="D66" s="10" t="s">
        <v>132</v>
      </c>
      <c r="E66" s="10" t="s">
        <v>155</v>
      </c>
      <c r="F66" s="9" t="s">
        <v>1</v>
      </c>
      <c r="G66" s="14">
        <v>571</v>
      </c>
      <c r="H66" s="14">
        <v>595</v>
      </c>
      <c r="I66" s="14">
        <v>618</v>
      </c>
      <c r="J66" s="22"/>
    </row>
    <row r="67" spans="1:10" ht="37.5" outlineLevel="7" x14ac:dyDescent="0.3">
      <c r="A67" s="8" t="s">
        <v>21</v>
      </c>
      <c r="B67" s="9" t="s">
        <v>4</v>
      </c>
      <c r="C67" s="10" t="s">
        <v>125</v>
      </c>
      <c r="D67" s="10" t="s">
        <v>132</v>
      </c>
      <c r="E67" s="10" t="s">
        <v>156</v>
      </c>
      <c r="F67" s="9"/>
      <c r="G67" s="14">
        <f>G68</f>
        <v>73.443780000000004</v>
      </c>
      <c r="H67" s="14">
        <f t="shared" ref="H67:I67" si="19">H68</f>
        <v>0</v>
      </c>
      <c r="I67" s="14">
        <f t="shared" si="19"/>
        <v>0</v>
      </c>
      <c r="J67" s="22"/>
    </row>
    <row r="68" spans="1:10" ht="37.5" outlineLevel="7" x14ac:dyDescent="0.3">
      <c r="A68" s="8" t="s">
        <v>456</v>
      </c>
      <c r="B68" s="9" t="s">
        <v>4</v>
      </c>
      <c r="C68" s="10" t="s">
        <v>125</v>
      </c>
      <c r="D68" s="10" t="s">
        <v>132</v>
      </c>
      <c r="E68" s="10" t="s">
        <v>157</v>
      </c>
      <c r="F68" s="9">
        <v>800</v>
      </c>
      <c r="G68" s="14">
        <v>73.443780000000004</v>
      </c>
      <c r="H68" s="14">
        <v>0</v>
      </c>
      <c r="I68" s="14">
        <v>0</v>
      </c>
      <c r="J68" s="22"/>
    </row>
    <row r="69" spans="1:10" ht="56.25" outlineLevel="1" x14ac:dyDescent="0.3">
      <c r="A69" s="11" t="s">
        <v>37</v>
      </c>
      <c r="B69" s="12" t="s">
        <v>4</v>
      </c>
      <c r="C69" s="13" t="s">
        <v>127</v>
      </c>
      <c r="D69" s="13"/>
      <c r="E69" s="12" t="s">
        <v>146</v>
      </c>
      <c r="F69" s="12"/>
      <c r="G69" s="15">
        <f>G70+G78</f>
        <v>1356.3</v>
      </c>
      <c r="H69" s="15">
        <f>H70+H78</f>
        <v>20</v>
      </c>
      <c r="I69" s="15">
        <f>I70+I78</f>
        <v>20</v>
      </c>
      <c r="J69" s="22"/>
    </row>
    <row r="70" spans="1:10" ht="75" outlineLevel="2" x14ac:dyDescent="0.3">
      <c r="A70" s="11" t="s">
        <v>38</v>
      </c>
      <c r="B70" s="12" t="s">
        <v>4</v>
      </c>
      <c r="C70" s="13" t="s">
        <v>127</v>
      </c>
      <c r="D70" s="13" t="s">
        <v>133</v>
      </c>
      <c r="E70" s="12" t="s">
        <v>146</v>
      </c>
      <c r="F70" s="12"/>
      <c r="G70" s="15">
        <f>G71</f>
        <v>1336.3</v>
      </c>
      <c r="H70" s="15">
        <f t="shared" ref="H70:I71" si="20">H71</f>
        <v>0</v>
      </c>
      <c r="I70" s="15">
        <f t="shared" si="20"/>
        <v>0</v>
      </c>
      <c r="J70" s="22"/>
    </row>
    <row r="71" spans="1:10" ht="75" outlineLevel="3" x14ac:dyDescent="0.3">
      <c r="A71" s="8" t="s">
        <v>403</v>
      </c>
      <c r="B71" s="9" t="s">
        <v>4</v>
      </c>
      <c r="C71" s="10" t="s">
        <v>127</v>
      </c>
      <c r="D71" s="10" t="s">
        <v>133</v>
      </c>
      <c r="E71" s="10" t="s">
        <v>142</v>
      </c>
      <c r="F71" s="9"/>
      <c r="G71" s="14">
        <f>G72</f>
        <v>1336.3</v>
      </c>
      <c r="H71" s="14">
        <f t="shared" si="20"/>
        <v>0</v>
      </c>
      <c r="I71" s="14">
        <f t="shared" si="20"/>
        <v>0</v>
      </c>
      <c r="J71" s="22"/>
    </row>
    <row r="72" spans="1:10" ht="37.5" outlineLevel="4" x14ac:dyDescent="0.3">
      <c r="A72" s="8" t="s">
        <v>15</v>
      </c>
      <c r="B72" s="9" t="s">
        <v>4</v>
      </c>
      <c r="C72" s="10" t="s">
        <v>127</v>
      </c>
      <c r="D72" s="10" t="s">
        <v>133</v>
      </c>
      <c r="E72" s="10" t="s">
        <v>143</v>
      </c>
      <c r="F72" s="9"/>
      <c r="G72" s="14">
        <f>G73+G76</f>
        <v>1336.3</v>
      </c>
      <c r="H72" s="14">
        <f t="shared" ref="H72:I72" si="21">H73+H76</f>
        <v>0</v>
      </c>
      <c r="I72" s="14">
        <f t="shared" si="21"/>
        <v>0</v>
      </c>
      <c r="J72" s="22"/>
    </row>
    <row r="73" spans="1:10" ht="37.5" outlineLevel="5" x14ac:dyDescent="0.3">
      <c r="A73" s="8" t="s">
        <v>21</v>
      </c>
      <c r="B73" s="9" t="s">
        <v>4</v>
      </c>
      <c r="C73" s="10" t="s">
        <v>127</v>
      </c>
      <c r="D73" s="10" t="s">
        <v>133</v>
      </c>
      <c r="E73" s="10" t="s">
        <v>156</v>
      </c>
      <c r="F73" s="9"/>
      <c r="G73" s="14">
        <f>G74+G75</f>
        <v>1062.3</v>
      </c>
      <c r="H73" s="14">
        <f t="shared" ref="H73:I73" si="22">H74+H75</f>
        <v>0</v>
      </c>
      <c r="I73" s="14">
        <f t="shared" si="22"/>
        <v>0</v>
      </c>
      <c r="J73" s="22"/>
    </row>
    <row r="74" spans="1:10" ht="131.25" outlineLevel="5" x14ac:dyDescent="0.3">
      <c r="A74" s="8" t="s">
        <v>458</v>
      </c>
      <c r="B74" s="9" t="s">
        <v>4</v>
      </c>
      <c r="C74" s="10" t="s">
        <v>127</v>
      </c>
      <c r="D74" s="10" t="s">
        <v>133</v>
      </c>
      <c r="E74" s="10" t="s">
        <v>457</v>
      </c>
      <c r="F74" s="9">
        <v>200</v>
      </c>
      <c r="G74" s="14">
        <v>62.3</v>
      </c>
      <c r="H74" s="14">
        <v>0</v>
      </c>
      <c r="I74" s="14">
        <v>0</v>
      </c>
      <c r="J74" s="22"/>
    </row>
    <row r="75" spans="1:10" ht="75" outlineLevel="7" x14ac:dyDescent="0.3">
      <c r="A75" s="8" t="s">
        <v>295</v>
      </c>
      <c r="B75" s="9" t="s">
        <v>4</v>
      </c>
      <c r="C75" s="10" t="s">
        <v>127</v>
      </c>
      <c r="D75" s="10" t="s">
        <v>133</v>
      </c>
      <c r="E75" s="10" t="s">
        <v>157</v>
      </c>
      <c r="F75" s="9" t="s">
        <v>2</v>
      </c>
      <c r="G75" s="14">
        <v>1000</v>
      </c>
      <c r="H75" s="14">
        <v>0</v>
      </c>
      <c r="I75" s="14">
        <v>0</v>
      </c>
      <c r="J75" s="22"/>
    </row>
    <row r="76" spans="1:10" ht="75" outlineLevel="7" x14ac:dyDescent="0.3">
      <c r="A76" s="8" t="s">
        <v>459</v>
      </c>
      <c r="B76" s="9" t="s">
        <v>4</v>
      </c>
      <c r="C76" s="10" t="s">
        <v>127</v>
      </c>
      <c r="D76" s="10" t="s">
        <v>133</v>
      </c>
      <c r="E76" s="10" t="s">
        <v>460</v>
      </c>
      <c r="F76" s="9"/>
      <c r="G76" s="14">
        <f>G77</f>
        <v>274</v>
      </c>
      <c r="H76" s="14">
        <f t="shared" ref="H76:I76" si="23">H77</f>
        <v>0</v>
      </c>
      <c r="I76" s="14">
        <f t="shared" si="23"/>
        <v>0</v>
      </c>
      <c r="J76" s="22"/>
    </row>
    <row r="77" spans="1:10" ht="75" outlineLevel="7" x14ac:dyDescent="0.3">
      <c r="A77" s="8" t="s">
        <v>461</v>
      </c>
      <c r="B77" s="9" t="s">
        <v>4</v>
      </c>
      <c r="C77" s="10" t="s">
        <v>127</v>
      </c>
      <c r="D77" s="10" t="s">
        <v>133</v>
      </c>
      <c r="E77" s="10" t="s">
        <v>462</v>
      </c>
      <c r="F77" s="9">
        <v>200</v>
      </c>
      <c r="G77" s="14">
        <v>274</v>
      </c>
      <c r="H77" s="14">
        <v>0</v>
      </c>
      <c r="I77" s="14">
        <v>0</v>
      </c>
      <c r="J77" s="22"/>
    </row>
    <row r="78" spans="1:10" ht="56.25" outlineLevel="2" x14ac:dyDescent="0.3">
      <c r="A78" s="11" t="s">
        <v>39</v>
      </c>
      <c r="B78" s="12" t="s">
        <v>4</v>
      </c>
      <c r="C78" s="13" t="s">
        <v>127</v>
      </c>
      <c r="D78" s="13" t="s">
        <v>134</v>
      </c>
      <c r="E78" s="12" t="s">
        <v>146</v>
      </c>
      <c r="F78" s="12"/>
      <c r="G78" s="15">
        <f>G79</f>
        <v>20</v>
      </c>
      <c r="H78" s="15">
        <f t="shared" ref="H78:I78" si="24">H79</f>
        <v>20</v>
      </c>
      <c r="I78" s="15">
        <f t="shared" si="24"/>
        <v>20</v>
      </c>
      <c r="J78" s="22"/>
    </row>
    <row r="79" spans="1:10" ht="56.25" outlineLevel="3" x14ac:dyDescent="0.3">
      <c r="A79" s="8" t="s">
        <v>404</v>
      </c>
      <c r="B79" s="9" t="s">
        <v>4</v>
      </c>
      <c r="C79" s="10" t="s">
        <v>127</v>
      </c>
      <c r="D79" s="10" t="s">
        <v>134</v>
      </c>
      <c r="E79" s="10" t="s">
        <v>158</v>
      </c>
      <c r="F79" s="9"/>
      <c r="G79" s="14">
        <f>G80</f>
        <v>20</v>
      </c>
      <c r="H79" s="14">
        <f t="shared" ref="H79:I79" si="25">H80</f>
        <v>20</v>
      </c>
      <c r="I79" s="14">
        <f t="shared" si="25"/>
        <v>20</v>
      </c>
      <c r="J79" s="22"/>
    </row>
    <row r="80" spans="1:10" ht="56.25" outlineLevel="5" x14ac:dyDescent="0.3">
      <c r="A80" s="8" t="s">
        <v>40</v>
      </c>
      <c r="B80" s="9" t="s">
        <v>4</v>
      </c>
      <c r="C80" s="10" t="s">
        <v>127</v>
      </c>
      <c r="D80" s="10" t="s">
        <v>134</v>
      </c>
      <c r="E80" s="10" t="s">
        <v>159</v>
      </c>
      <c r="F80" s="9"/>
      <c r="G80" s="14">
        <f>G81</f>
        <v>20</v>
      </c>
      <c r="H80" s="14">
        <f t="shared" ref="H80:I80" si="26">H81</f>
        <v>20</v>
      </c>
      <c r="I80" s="14">
        <f t="shared" si="26"/>
        <v>20</v>
      </c>
      <c r="J80" s="22"/>
    </row>
    <row r="81" spans="1:10" ht="93.75" outlineLevel="7" x14ac:dyDescent="0.3">
      <c r="A81" s="8" t="s">
        <v>296</v>
      </c>
      <c r="B81" s="9" t="s">
        <v>4</v>
      </c>
      <c r="C81" s="10" t="s">
        <v>127</v>
      </c>
      <c r="D81" s="10" t="s">
        <v>134</v>
      </c>
      <c r="E81" s="10" t="s">
        <v>160</v>
      </c>
      <c r="F81" s="9" t="s">
        <v>2</v>
      </c>
      <c r="G81" s="14">
        <v>20</v>
      </c>
      <c r="H81" s="14">
        <v>20</v>
      </c>
      <c r="I81" s="14">
        <v>20</v>
      </c>
      <c r="J81" s="22"/>
    </row>
    <row r="82" spans="1:10" outlineLevel="1" x14ac:dyDescent="0.3">
      <c r="A82" s="11" t="s">
        <v>41</v>
      </c>
      <c r="B82" s="12" t="s">
        <v>4</v>
      </c>
      <c r="C82" s="13" t="s">
        <v>129</v>
      </c>
      <c r="D82" s="13"/>
      <c r="E82" s="12" t="s">
        <v>146</v>
      </c>
      <c r="F82" s="12"/>
      <c r="G82" s="15">
        <f>G83+G92+G98+G106</f>
        <v>248767.88109000001</v>
      </c>
      <c r="H82" s="15">
        <f>H83+H92+H98+H106</f>
        <v>797729.75</v>
      </c>
      <c r="I82" s="15">
        <f>I83+I92+I98+I106</f>
        <v>293686.85000000003</v>
      </c>
      <c r="J82" s="22"/>
    </row>
    <row r="83" spans="1:10" outlineLevel="2" x14ac:dyDescent="0.3">
      <c r="A83" s="11" t="s">
        <v>42</v>
      </c>
      <c r="B83" s="12" t="s">
        <v>4</v>
      </c>
      <c r="C83" s="13" t="s">
        <v>129</v>
      </c>
      <c r="D83" s="13" t="s">
        <v>130</v>
      </c>
      <c r="E83" s="12" t="s">
        <v>146</v>
      </c>
      <c r="F83" s="12"/>
      <c r="G83" s="15">
        <f>G84</f>
        <v>11000.1</v>
      </c>
      <c r="H83" s="15">
        <f t="shared" ref="H83:I84" si="27">H84</f>
        <v>10413.400000000001</v>
      </c>
      <c r="I83" s="15">
        <f t="shared" si="27"/>
        <v>10718.400000000001</v>
      </c>
      <c r="J83" s="22"/>
    </row>
    <row r="84" spans="1:10" ht="75" outlineLevel="3" x14ac:dyDescent="0.3">
      <c r="A84" s="8" t="s">
        <v>403</v>
      </c>
      <c r="B84" s="9" t="s">
        <v>4</v>
      </c>
      <c r="C84" s="10" t="s">
        <v>129</v>
      </c>
      <c r="D84" s="10" t="s">
        <v>130</v>
      </c>
      <c r="E84" s="10" t="s">
        <v>142</v>
      </c>
      <c r="F84" s="9"/>
      <c r="G84" s="14">
        <f>G85</f>
        <v>11000.1</v>
      </c>
      <c r="H84" s="14">
        <f t="shared" si="27"/>
        <v>10413.400000000001</v>
      </c>
      <c r="I84" s="14">
        <f t="shared" si="27"/>
        <v>10718.400000000001</v>
      </c>
      <c r="J84" s="22"/>
    </row>
    <row r="85" spans="1:10" ht="37.5" outlineLevel="4" x14ac:dyDescent="0.3">
      <c r="A85" s="8" t="s">
        <v>15</v>
      </c>
      <c r="B85" s="9" t="s">
        <v>4</v>
      </c>
      <c r="C85" s="10" t="s">
        <v>129</v>
      </c>
      <c r="D85" s="10" t="s">
        <v>130</v>
      </c>
      <c r="E85" s="10" t="s">
        <v>143</v>
      </c>
      <c r="F85" s="9"/>
      <c r="G85" s="14">
        <f>G86+G90</f>
        <v>11000.1</v>
      </c>
      <c r="H85" s="14">
        <f>H86+H90</f>
        <v>10413.400000000001</v>
      </c>
      <c r="I85" s="14">
        <f t="shared" ref="I85" si="28">I86+I90</f>
        <v>10718.400000000001</v>
      </c>
      <c r="J85" s="22"/>
    </row>
    <row r="86" spans="1:10" ht="56.25" outlineLevel="5" x14ac:dyDescent="0.3">
      <c r="A86" s="8" t="s">
        <v>16</v>
      </c>
      <c r="B86" s="9" t="s">
        <v>4</v>
      </c>
      <c r="C86" s="10" t="s">
        <v>129</v>
      </c>
      <c r="D86" s="10" t="s">
        <v>130</v>
      </c>
      <c r="E86" s="10" t="s">
        <v>149</v>
      </c>
      <c r="F86" s="9"/>
      <c r="G86" s="14">
        <f>G87+G88+G89</f>
        <v>10463.300000000001</v>
      </c>
      <c r="H86" s="14">
        <f t="shared" ref="H86:I86" si="29">H87+H88+H89</f>
        <v>10223.300000000001</v>
      </c>
      <c r="I86" s="14">
        <f t="shared" si="29"/>
        <v>10583.300000000001</v>
      </c>
      <c r="J86" s="22"/>
    </row>
    <row r="87" spans="1:10" ht="131.25" outlineLevel="7" x14ac:dyDescent="0.3">
      <c r="A87" s="8" t="s">
        <v>287</v>
      </c>
      <c r="B87" s="9" t="s">
        <v>4</v>
      </c>
      <c r="C87" s="10" t="s">
        <v>129</v>
      </c>
      <c r="D87" s="10" t="s">
        <v>130</v>
      </c>
      <c r="E87" s="10" t="s">
        <v>150</v>
      </c>
      <c r="F87" s="9" t="s">
        <v>1</v>
      </c>
      <c r="G87" s="14">
        <f>8797+430</f>
        <v>9227</v>
      </c>
      <c r="H87" s="14">
        <v>9173.83</v>
      </c>
      <c r="I87" s="14">
        <v>9526.75</v>
      </c>
      <c r="J87" s="22"/>
    </row>
    <row r="88" spans="1:10" ht="75" outlineLevel="7" x14ac:dyDescent="0.3">
      <c r="A88" s="8" t="s">
        <v>288</v>
      </c>
      <c r="B88" s="9" t="s">
        <v>4</v>
      </c>
      <c r="C88" s="10" t="s">
        <v>129</v>
      </c>
      <c r="D88" s="10" t="s">
        <v>130</v>
      </c>
      <c r="E88" s="10" t="s">
        <v>150</v>
      </c>
      <c r="F88" s="9" t="s">
        <v>2</v>
      </c>
      <c r="G88" s="14">
        <v>1217.45</v>
      </c>
      <c r="H88" s="14">
        <v>1030.6199999999999</v>
      </c>
      <c r="I88" s="14">
        <v>1037.7</v>
      </c>
      <c r="J88" s="22"/>
    </row>
    <row r="89" spans="1:10" ht="56.25" outlineLevel="7" x14ac:dyDescent="0.3">
      <c r="A89" s="8" t="s">
        <v>290</v>
      </c>
      <c r="B89" s="9" t="s">
        <v>4</v>
      </c>
      <c r="C89" s="10" t="s">
        <v>129</v>
      </c>
      <c r="D89" s="10" t="s">
        <v>130</v>
      </c>
      <c r="E89" s="10" t="s">
        <v>150</v>
      </c>
      <c r="F89" s="9" t="s">
        <v>5</v>
      </c>
      <c r="G89" s="14">
        <v>18.850000000000001</v>
      </c>
      <c r="H89" s="14">
        <v>18.850000000000001</v>
      </c>
      <c r="I89" s="14">
        <v>18.850000000000001</v>
      </c>
      <c r="J89" s="22"/>
    </row>
    <row r="90" spans="1:10" ht="37.5" outlineLevel="5" x14ac:dyDescent="0.3">
      <c r="A90" s="8" t="s">
        <v>43</v>
      </c>
      <c r="B90" s="9" t="s">
        <v>4</v>
      </c>
      <c r="C90" s="10" t="s">
        <v>129</v>
      </c>
      <c r="D90" s="10" t="s">
        <v>130</v>
      </c>
      <c r="E90" s="10" t="s">
        <v>161</v>
      </c>
      <c r="F90" s="9"/>
      <c r="G90" s="14">
        <f>G91</f>
        <v>536.79999999999995</v>
      </c>
      <c r="H90" s="14">
        <f t="shared" ref="H90:I90" si="30">H91</f>
        <v>190.1</v>
      </c>
      <c r="I90" s="14">
        <f t="shared" si="30"/>
        <v>135.1</v>
      </c>
      <c r="J90" s="22"/>
    </row>
    <row r="91" spans="1:10" ht="93.75" outlineLevel="7" x14ac:dyDescent="0.3">
      <c r="A91" s="8" t="s">
        <v>297</v>
      </c>
      <c r="B91" s="9" t="s">
        <v>4</v>
      </c>
      <c r="C91" s="10" t="s">
        <v>129</v>
      </c>
      <c r="D91" s="10" t="s">
        <v>130</v>
      </c>
      <c r="E91" s="10" t="s">
        <v>162</v>
      </c>
      <c r="F91" s="9" t="s">
        <v>2</v>
      </c>
      <c r="G91" s="14">
        <v>536.79999999999995</v>
      </c>
      <c r="H91" s="14">
        <v>190.1</v>
      </c>
      <c r="I91" s="14">
        <v>135.1</v>
      </c>
      <c r="J91" s="22"/>
    </row>
    <row r="92" spans="1:10" outlineLevel="2" x14ac:dyDescent="0.3">
      <c r="A92" s="11" t="s">
        <v>44</v>
      </c>
      <c r="B92" s="12" t="s">
        <v>4</v>
      </c>
      <c r="C92" s="13" t="s">
        <v>129</v>
      </c>
      <c r="D92" s="13" t="s">
        <v>135</v>
      </c>
      <c r="E92" s="12" t="s">
        <v>146</v>
      </c>
      <c r="F92" s="12"/>
      <c r="G92" s="15">
        <f>G93</f>
        <v>31628.552</v>
      </c>
      <c r="H92" s="15">
        <f t="shared" ref="H92:I94" si="31">H93</f>
        <v>14267.4</v>
      </c>
      <c r="I92" s="15">
        <f t="shared" si="31"/>
        <v>21138.2</v>
      </c>
      <c r="J92" s="22"/>
    </row>
    <row r="93" spans="1:10" ht="75" outlineLevel="3" x14ac:dyDescent="0.3">
      <c r="A93" s="8" t="s">
        <v>403</v>
      </c>
      <c r="B93" s="9" t="s">
        <v>4</v>
      </c>
      <c r="C93" s="10" t="s">
        <v>129</v>
      </c>
      <c r="D93" s="10" t="s">
        <v>135</v>
      </c>
      <c r="E93" s="10" t="s">
        <v>142</v>
      </c>
      <c r="F93" s="9"/>
      <c r="G93" s="14">
        <f>G94</f>
        <v>31628.552</v>
      </c>
      <c r="H93" s="14">
        <f t="shared" si="31"/>
        <v>14267.4</v>
      </c>
      <c r="I93" s="14">
        <f t="shared" si="31"/>
        <v>21138.2</v>
      </c>
      <c r="J93" s="22"/>
    </row>
    <row r="94" spans="1:10" ht="37.5" outlineLevel="4" x14ac:dyDescent="0.3">
      <c r="A94" s="8" t="s">
        <v>15</v>
      </c>
      <c r="B94" s="9" t="s">
        <v>4</v>
      </c>
      <c r="C94" s="10" t="s">
        <v>129</v>
      </c>
      <c r="D94" s="10" t="s">
        <v>135</v>
      </c>
      <c r="E94" s="10" t="s">
        <v>143</v>
      </c>
      <c r="F94" s="9"/>
      <c r="G94" s="14">
        <f>G95</f>
        <v>31628.552</v>
      </c>
      <c r="H94" s="14">
        <f t="shared" si="31"/>
        <v>14267.4</v>
      </c>
      <c r="I94" s="14">
        <f t="shared" si="31"/>
        <v>21138.2</v>
      </c>
      <c r="J94" s="22"/>
    </row>
    <row r="95" spans="1:10" ht="75" outlineLevel="5" x14ac:dyDescent="0.3">
      <c r="A95" s="8" t="s">
        <v>45</v>
      </c>
      <c r="B95" s="9" t="s">
        <v>4</v>
      </c>
      <c r="C95" s="10" t="s">
        <v>129</v>
      </c>
      <c r="D95" s="10" t="s">
        <v>135</v>
      </c>
      <c r="E95" s="10" t="s">
        <v>163</v>
      </c>
      <c r="F95" s="9"/>
      <c r="G95" s="14">
        <f>G96+G97</f>
        <v>31628.552</v>
      </c>
      <c r="H95" s="14">
        <f t="shared" ref="H95:I95" si="32">H96+H97</f>
        <v>14267.4</v>
      </c>
      <c r="I95" s="14">
        <f t="shared" si="32"/>
        <v>21138.2</v>
      </c>
      <c r="J95" s="22"/>
    </row>
    <row r="96" spans="1:10" ht="168.75" outlineLevel="7" x14ac:dyDescent="0.3">
      <c r="A96" s="8" t="s">
        <v>298</v>
      </c>
      <c r="B96" s="9" t="s">
        <v>4</v>
      </c>
      <c r="C96" s="10" t="s">
        <v>129</v>
      </c>
      <c r="D96" s="10" t="s">
        <v>135</v>
      </c>
      <c r="E96" s="10" t="s">
        <v>164</v>
      </c>
      <c r="F96" s="9" t="s">
        <v>2</v>
      </c>
      <c r="G96" s="14">
        <f>5813.67919+11800</f>
        <v>17613.679189999999</v>
      </c>
      <c r="H96" s="14">
        <f>6058-6058</f>
        <v>0</v>
      </c>
      <c r="I96" s="14">
        <v>6300</v>
      </c>
      <c r="J96" s="22"/>
    </row>
    <row r="97" spans="1:10" ht="131.25" outlineLevel="7" x14ac:dyDescent="0.3">
      <c r="A97" s="8" t="s">
        <v>299</v>
      </c>
      <c r="B97" s="9" t="s">
        <v>4</v>
      </c>
      <c r="C97" s="10" t="s">
        <v>129</v>
      </c>
      <c r="D97" s="10" t="s">
        <v>135</v>
      </c>
      <c r="E97" s="10" t="s">
        <v>165</v>
      </c>
      <c r="F97" s="9" t="s">
        <v>2</v>
      </c>
      <c r="G97" s="14">
        <v>14014.872810000001</v>
      </c>
      <c r="H97" s="14">
        <v>14267.4</v>
      </c>
      <c r="I97" s="14">
        <v>14838.2</v>
      </c>
      <c r="J97" s="22"/>
    </row>
    <row r="98" spans="1:10" outlineLevel="2" x14ac:dyDescent="0.3">
      <c r="A98" s="11" t="s">
        <v>46</v>
      </c>
      <c r="B98" s="12" t="s">
        <v>4</v>
      </c>
      <c r="C98" s="13" t="s">
        <v>129</v>
      </c>
      <c r="D98" s="13" t="s">
        <v>136</v>
      </c>
      <c r="E98" s="12" t="s">
        <v>146</v>
      </c>
      <c r="F98" s="12"/>
      <c r="G98" s="15">
        <f>G99</f>
        <v>196646.88672000001</v>
      </c>
      <c r="H98" s="15">
        <f t="shared" ref="H98:I98" si="33">H99</f>
        <v>766692.29999999993</v>
      </c>
      <c r="I98" s="15">
        <f t="shared" si="33"/>
        <v>255231.6</v>
      </c>
      <c r="J98" s="22"/>
    </row>
    <row r="99" spans="1:10" ht="75" outlineLevel="3" x14ac:dyDescent="0.3">
      <c r="A99" s="8" t="s">
        <v>405</v>
      </c>
      <c r="B99" s="9" t="s">
        <v>4</v>
      </c>
      <c r="C99" s="10" t="s">
        <v>129</v>
      </c>
      <c r="D99" s="10" t="s">
        <v>136</v>
      </c>
      <c r="E99" s="10" t="s">
        <v>166</v>
      </c>
      <c r="F99" s="9"/>
      <c r="G99" s="14">
        <f>G103+G100</f>
        <v>196646.88672000001</v>
      </c>
      <c r="H99" s="14">
        <f t="shared" ref="H99:I99" si="34">H103+H100</f>
        <v>766692.29999999993</v>
      </c>
      <c r="I99" s="14">
        <f t="shared" si="34"/>
        <v>255231.6</v>
      </c>
      <c r="J99" s="22"/>
    </row>
    <row r="100" spans="1:10" ht="37.5" outlineLevel="3" x14ac:dyDescent="0.3">
      <c r="A100" s="8" t="s">
        <v>436</v>
      </c>
      <c r="B100" s="9" t="s">
        <v>4</v>
      </c>
      <c r="C100" s="10" t="s">
        <v>129</v>
      </c>
      <c r="D100" s="10" t="s">
        <v>136</v>
      </c>
      <c r="E100" s="10" t="s">
        <v>437</v>
      </c>
      <c r="F100" s="9"/>
      <c r="G100" s="14">
        <f>G102+G101</f>
        <v>50</v>
      </c>
      <c r="H100" s="14">
        <f t="shared" ref="H100:I100" si="35">H102+H101</f>
        <v>533240.19999999995</v>
      </c>
      <c r="I100" s="14">
        <f t="shared" si="35"/>
        <v>0</v>
      </c>
      <c r="J100" s="22"/>
    </row>
    <row r="101" spans="1:10" ht="37.5" outlineLevel="3" x14ac:dyDescent="0.3">
      <c r="A101" s="8" t="s">
        <v>464</v>
      </c>
      <c r="B101" s="9" t="s">
        <v>4</v>
      </c>
      <c r="C101" s="10" t="s">
        <v>129</v>
      </c>
      <c r="D101" s="10" t="s">
        <v>136</v>
      </c>
      <c r="E101" s="10" t="s">
        <v>463</v>
      </c>
      <c r="F101" s="9">
        <v>800</v>
      </c>
      <c r="G101" s="14">
        <v>50</v>
      </c>
      <c r="H101" s="14">
        <v>0</v>
      </c>
      <c r="I101" s="14">
        <v>0</v>
      </c>
      <c r="J101" s="22"/>
    </row>
    <row r="102" spans="1:10" ht="131.25" outlineLevel="3" x14ac:dyDescent="0.3">
      <c r="A102" s="8" t="s">
        <v>439</v>
      </c>
      <c r="B102" s="9" t="s">
        <v>4</v>
      </c>
      <c r="C102" s="10" t="s">
        <v>129</v>
      </c>
      <c r="D102" s="10" t="s">
        <v>136</v>
      </c>
      <c r="E102" s="10" t="s">
        <v>438</v>
      </c>
      <c r="F102" s="9">
        <v>400</v>
      </c>
      <c r="G102" s="14">
        <v>0</v>
      </c>
      <c r="H102" s="14">
        <v>533240.19999999995</v>
      </c>
      <c r="I102" s="14">
        <v>0</v>
      </c>
      <c r="J102" s="22"/>
    </row>
    <row r="103" spans="1:10" ht="37.5" outlineLevel="5" x14ac:dyDescent="0.3">
      <c r="A103" s="8" t="s">
        <v>47</v>
      </c>
      <c r="B103" s="9" t="s">
        <v>4</v>
      </c>
      <c r="C103" s="10" t="s">
        <v>129</v>
      </c>
      <c r="D103" s="10" t="s">
        <v>136</v>
      </c>
      <c r="E103" s="10" t="s">
        <v>167</v>
      </c>
      <c r="F103" s="9"/>
      <c r="G103" s="14">
        <f>G104+G105</f>
        <v>196596.88672000001</v>
      </c>
      <c r="H103" s="14">
        <f t="shared" ref="H103:I103" si="36">H104+H105</f>
        <v>233452.1</v>
      </c>
      <c r="I103" s="14">
        <f t="shared" si="36"/>
        <v>255231.6</v>
      </c>
      <c r="J103" s="22"/>
    </row>
    <row r="104" spans="1:10" ht="75" outlineLevel="7" x14ac:dyDescent="0.3">
      <c r="A104" s="8" t="s">
        <v>300</v>
      </c>
      <c r="B104" s="9" t="s">
        <v>4</v>
      </c>
      <c r="C104" s="10" t="s">
        <v>129</v>
      </c>
      <c r="D104" s="10" t="s">
        <v>136</v>
      </c>
      <c r="E104" s="10" t="s">
        <v>168</v>
      </c>
      <c r="F104" s="9" t="s">
        <v>2</v>
      </c>
      <c r="G104" s="14">
        <f>67668.18656-34723.51328</f>
        <v>32944.673280000003</v>
      </c>
      <c r="H104" s="14">
        <v>76404</v>
      </c>
      <c r="I104" s="14">
        <v>98183.5</v>
      </c>
      <c r="J104" s="22"/>
    </row>
    <row r="105" spans="1:10" ht="93.75" outlineLevel="7" x14ac:dyDescent="0.3">
      <c r="A105" s="8" t="s">
        <v>301</v>
      </c>
      <c r="B105" s="9" t="s">
        <v>4</v>
      </c>
      <c r="C105" s="10" t="s">
        <v>129</v>
      </c>
      <c r="D105" s="10" t="s">
        <v>136</v>
      </c>
      <c r="E105" s="10" t="s">
        <v>426</v>
      </c>
      <c r="F105" s="9" t="s">
        <v>2</v>
      </c>
      <c r="G105" s="14">
        <v>163652.21343999999</v>
      </c>
      <c r="H105" s="14">
        <v>157048.1</v>
      </c>
      <c r="I105" s="14">
        <v>157048.1</v>
      </c>
      <c r="J105" s="22"/>
    </row>
    <row r="106" spans="1:10" ht="37.5" outlineLevel="2" x14ac:dyDescent="0.3">
      <c r="A106" s="11" t="s">
        <v>48</v>
      </c>
      <c r="B106" s="12" t="s">
        <v>4</v>
      </c>
      <c r="C106" s="13" t="s">
        <v>129</v>
      </c>
      <c r="D106" s="13" t="s">
        <v>137</v>
      </c>
      <c r="E106" s="12" t="s">
        <v>146</v>
      </c>
      <c r="F106" s="12"/>
      <c r="G106" s="15">
        <f>G107+G112</f>
        <v>9492.3423699999985</v>
      </c>
      <c r="H106" s="15">
        <f>H107+H112</f>
        <v>6356.65</v>
      </c>
      <c r="I106" s="15">
        <f t="shared" ref="I106" si="37">I107+I112</f>
        <v>6598.65</v>
      </c>
      <c r="J106" s="22"/>
    </row>
    <row r="107" spans="1:10" ht="75" outlineLevel="3" x14ac:dyDescent="0.3">
      <c r="A107" s="8" t="s">
        <v>403</v>
      </c>
      <c r="B107" s="9" t="s">
        <v>4</v>
      </c>
      <c r="C107" s="10" t="s">
        <v>129</v>
      </c>
      <c r="D107" s="10" t="s">
        <v>137</v>
      </c>
      <c r="E107" s="10" t="s">
        <v>142</v>
      </c>
      <c r="F107" s="9"/>
      <c r="G107" s="14">
        <f>G108</f>
        <v>1908</v>
      </c>
      <c r="H107" s="14">
        <f t="shared" ref="H107:I107" si="38">H108</f>
        <v>119</v>
      </c>
      <c r="I107" s="14">
        <f t="shared" si="38"/>
        <v>119</v>
      </c>
      <c r="J107" s="22"/>
    </row>
    <row r="108" spans="1:10" ht="37.5" outlineLevel="4" x14ac:dyDescent="0.3">
      <c r="A108" s="8" t="s">
        <v>15</v>
      </c>
      <c r="B108" s="9" t="s">
        <v>4</v>
      </c>
      <c r="C108" s="10" t="s">
        <v>129</v>
      </c>
      <c r="D108" s="10" t="s">
        <v>137</v>
      </c>
      <c r="E108" s="10" t="s">
        <v>143</v>
      </c>
      <c r="F108" s="9"/>
      <c r="G108" s="14">
        <f>G109</f>
        <v>1908</v>
      </c>
      <c r="H108" s="14">
        <f t="shared" ref="H108:I108" si="39">H109</f>
        <v>119</v>
      </c>
      <c r="I108" s="14">
        <f t="shared" si="39"/>
        <v>119</v>
      </c>
      <c r="J108" s="22"/>
    </row>
    <row r="109" spans="1:10" ht="37.5" outlineLevel="5" x14ac:dyDescent="0.3">
      <c r="A109" s="8" t="s">
        <v>49</v>
      </c>
      <c r="B109" s="9" t="s">
        <v>4</v>
      </c>
      <c r="C109" s="10" t="s">
        <v>129</v>
      </c>
      <c r="D109" s="10" t="s">
        <v>137</v>
      </c>
      <c r="E109" s="10" t="s">
        <v>169</v>
      </c>
      <c r="F109" s="9"/>
      <c r="G109" s="14">
        <f>G111+G110</f>
        <v>1908</v>
      </c>
      <c r="H109" s="14">
        <f t="shared" ref="H109:I109" si="40">H111+H110</f>
        <v>119</v>
      </c>
      <c r="I109" s="14">
        <f t="shared" si="40"/>
        <v>119</v>
      </c>
      <c r="J109" s="22"/>
    </row>
    <row r="110" spans="1:10" ht="131.25" outlineLevel="5" x14ac:dyDescent="0.3">
      <c r="A110" s="8" t="s">
        <v>465</v>
      </c>
      <c r="B110" s="9" t="s">
        <v>4</v>
      </c>
      <c r="C110" s="10" t="s">
        <v>129</v>
      </c>
      <c r="D110" s="10" t="s">
        <v>137</v>
      </c>
      <c r="E110" s="10" t="s">
        <v>170</v>
      </c>
      <c r="F110" s="9">
        <v>100</v>
      </c>
      <c r="G110" s="14">
        <f>1542.35+119+32.565</f>
        <v>1693.915</v>
      </c>
      <c r="H110" s="14">
        <v>0</v>
      </c>
      <c r="I110" s="14">
        <v>0</v>
      </c>
      <c r="J110" s="22"/>
    </row>
    <row r="111" spans="1:10" ht="75" outlineLevel="7" x14ac:dyDescent="0.3">
      <c r="A111" s="8" t="s">
        <v>302</v>
      </c>
      <c r="B111" s="9" t="s">
        <v>4</v>
      </c>
      <c r="C111" s="10" t="s">
        <v>129</v>
      </c>
      <c r="D111" s="10" t="s">
        <v>137</v>
      </c>
      <c r="E111" s="10" t="s">
        <v>170</v>
      </c>
      <c r="F111" s="9" t="s">
        <v>2</v>
      </c>
      <c r="G111" s="14">
        <f>365.65-32.565-119</f>
        <v>214.08499999999998</v>
      </c>
      <c r="H111" s="14">
        <v>119</v>
      </c>
      <c r="I111" s="14">
        <v>119</v>
      </c>
      <c r="J111" s="22"/>
    </row>
    <row r="112" spans="1:10" ht="56.25" outlineLevel="3" x14ac:dyDescent="0.3">
      <c r="A112" s="8" t="s">
        <v>406</v>
      </c>
      <c r="B112" s="9" t="s">
        <v>4</v>
      </c>
      <c r="C112" s="10" t="s">
        <v>129</v>
      </c>
      <c r="D112" s="10" t="s">
        <v>137</v>
      </c>
      <c r="E112" s="10" t="s">
        <v>171</v>
      </c>
      <c r="F112" s="9"/>
      <c r="G112" s="14">
        <f>G113</f>
        <v>7584.3423699999994</v>
      </c>
      <c r="H112" s="14">
        <f>H113</f>
        <v>6237.65</v>
      </c>
      <c r="I112" s="14">
        <f t="shared" ref="I112" si="41">I113</f>
        <v>6479.65</v>
      </c>
      <c r="J112" s="22"/>
    </row>
    <row r="113" spans="1:10" ht="56.25" outlineLevel="5" x14ac:dyDescent="0.3">
      <c r="A113" s="8" t="s">
        <v>50</v>
      </c>
      <c r="B113" s="9" t="s">
        <v>4</v>
      </c>
      <c r="C113" s="10" t="s">
        <v>129</v>
      </c>
      <c r="D113" s="10" t="s">
        <v>137</v>
      </c>
      <c r="E113" s="10" t="s">
        <v>172</v>
      </c>
      <c r="F113" s="9"/>
      <c r="G113" s="14">
        <f>G115+G114</f>
        <v>7584.3423699999994</v>
      </c>
      <c r="H113" s="14">
        <f t="shared" ref="H113:I113" si="42">H115+H114</f>
        <v>6237.65</v>
      </c>
      <c r="I113" s="14">
        <f t="shared" si="42"/>
        <v>6479.65</v>
      </c>
      <c r="J113" s="22"/>
    </row>
    <row r="114" spans="1:10" ht="93.75" outlineLevel="5" x14ac:dyDescent="0.3">
      <c r="A114" s="8" t="s">
        <v>496</v>
      </c>
      <c r="B114" s="9" t="s">
        <v>4</v>
      </c>
      <c r="C114" s="10" t="s">
        <v>129</v>
      </c>
      <c r="D114" s="10" t="s">
        <v>137</v>
      </c>
      <c r="E114" s="10" t="s">
        <v>173</v>
      </c>
      <c r="F114" s="9">
        <v>200</v>
      </c>
      <c r="G114" s="14">
        <v>179.65</v>
      </c>
      <c r="H114" s="14">
        <v>179.65</v>
      </c>
      <c r="I114" s="14">
        <v>179.65</v>
      </c>
      <c r="J114" s="22"/>
    </row>
    <row r="115" spans="1:10" ht="56.25" outlineLevel="7" x14ac:dyDescent="0.3">
      <c r="A115" s="8" t="s">
        <v>303</v>
      </c>
      <c r="B115" s="9" t="s">
        <v>4</v>
      </c>
      <c r="C115" s="10" t="s">
        <v>129</v>
      </c>
      <c r="D115" s="10" t="s">
        <v>137</v>
      </c>
      <c r="E115" s="10" t="s">
        <v>173</v>
      </c>
      <c r="F115" s="9" t="s">
        <v>5</v>
      </c>
      <c r="G115" s="14">
        <f>5832.72125+1571.97112</f>
        <v>7404.6923699999998</v>
      </c>
      <c r="H115" s="14">
        <f>6058+179.65-179.65</f>
        <v>6058</v>
      </c>
      <c r="I115" s="14">
        <f>6300+179.65-179.65</f>
        <v>6300</v>
      </c>
      <c r="J115" s="22"/>
    </row>
    <row r="116" spans="1:10" ht="37.5" outlineLevel="1" x14ac:dyDescent="0.3">
      <c r="A116" s="11" t="s">
        <v>51</v>
      </c>
      <c r="B116" s="12" t="s">
        <v>4</v>
      </c>
      <c r="C116" s="13" t="s">
        <v>130</v>
      </c>
      <c r="D116" s="13"/>
      <c r="E116" s="12" t="s">
        <v>146</v>
      </c>
      <c r="F116" s="12"/>
      <c r="G116" s="15">
        <f>G117+G122</f>
        <v>2817.9486900000002</v>
      </c>
      <c r="H116" s="15">
        <f t="shared" ref="H116:I116" si="43">H117+H122</f>
        <v>9989.6939999999995</v>
      </c>
      <c r="I116" s="15">
        <f t="shared" si="43"/>
        <v>10039.694</v>
      </c>
      <c r="J116" s="22"/>
    </row>
    <row r="117" spans="1:10" outlineLevel="2" x14ac:dyDescent="0.3">
      <c r="A117" s="11" t="s">
        <v>52</v>
      </c>
      <c r="B117" s="12" t="s">
        <v>4</v>
      </c>
      <c r="C117" s="13" t="s">
        <v>130</v>
      </c>
      <c r="D117" s="13" t="s">
        <v>128</v>
      </c>
      <c r="E117" s="12" t="s">
        <v>146</v>
      </c>
      <c r="F117" s="12"/>
      <c r="G117" s="15">
        <f>G118</f>
        <v>0</v>
      </c>
      <c r="H117" s="15">
        <f t="shared" ref="H117:I119" si="44">H118</f>
        <v>3898.2</v>
      </c>
      <c r="I117" s="15">
        <f t="shared" si="44"/>
        <v>3898.2</v>
      </c>
      <c r="J117" s="22"/>
    </row>
    <row r="118" spans="1:10" ht="75" outlineLevel="3" x14ac:dyDescent="0.3">
      <c r="A118" s="8" t="s">
        <v>403</v>
      </c>
      <c r="B118" s="9" t="s">
        <v>4</v>
      </c>
      <c r="C118" s="10" t="s">
        <v>130</v>
      </c>
      <c r="D118" s="10" t="s">
        <v>128</v>
      </c>
      <c r="E118" s="10" t="s">
        <v>142</v>
      </c>
      <c r="F118" s="9"/>
      <c r="G118" s="14">
        <f>G119</f>
        <v>0</v>
      </c>
      <c r="H118" s="14">
        <f t="shared" si="44"/>
        <v>3898.2</v>
      </c>
      <c r="I118" s="14">
        <f t="shared" si="44"/>
        <v>3898.2</v>
      </c>
      <c r="J118" s="22"/>
    </row>
    <row r="119" spans="1:10" ht="75" outlineLevel="4" x14ac:dyDescent="0.3">
      <c r="A119" s="8" t="s">
        <v>53</v>
      </c>
      <c r="B119" s="9" t="s">
        <v>4</v>
      </c>
      <c r="C119" s="10" t="s">
        <v>130</v>
      </c>
      <c r="D119" s="10" t="s">
        <v>128</v>
      </c>
      <c r="E119" s="10" t="s">
        <v>174</v>
      </c>
      <c r="F119" s="9"/>
      <c r="G119" s="14">
        <f>G120</f>
        <v>0</v>
      </c>
      <c r="H119" s="14">
        <f t="shared" si="44"/>
        <v>3898.2</v>
      </c>
      <c r="I119" s="14">
        <f t="shared" si="44"/>
        <v>3898.2</v>
      </c>
      <c r="J119" s="22"/>
    </row>
    <row r="120" spans="1:10" ht="75" outlineLevel="5" x14ac:dyDescent="0.3">
      <c r="A120" s="8" t="s">
        <v>54</v>
      </c>
      <c r="B120" s="9" t="s">
        <v>4</v>
      </c>
      <c r="C120" s="10" t="s">
        <v>130</v>
      </c>
      <c r="D120" s="10" t="s">
        <v>128</v>
      </c>
      <c r="E120" s="10" t="s">
        <v>175</v>
      </c>
      <c r="F120" s="9"/>
      <c r="G120" s="14">
        <f>G121</f>
        <v>0</v>
      </c>
      <c r="H120" s="14">
        <f t="shared" ref="H120:I120" si="45">H121</f>
        <v>3898.2</v>
      </c>
      <c r="I120" s="14">
        <f t="shared" si="45"/>
        <v>3898.2</v>
      </c>
      <c r="J120" s="22"/>
    </row>
    <row r="121" spans="1:10" ht="150" outlineLevel="7" x14ac:dyDescent="0.3">
      <c r="A121" s="8" t="s">
        <v>304</v>
      </c>
      <c r="B121" s="9" t="s">
        <v>4</v>
      </c>
      <c r="C121" s="10" t="s">
        <v>130</v>
      </c>
      <c r="D121" s="10" t="s">
        <v>128</v>
      </c>
      <c r="E121" s="10" t="s">
        <v>176</v>
      </c>
      <c r="F121" s="9" t="s">
        <v>2</v>
      </c>
      <c r="G121" s="14">
        <v>0</v>
      </c>
      <c r="H121" s="14">
        <v>3898.2</v>
      </c>
      <c r="I121" s="14">
        <v>3898.2</v>
      </c>
      <c r="J121" s="22"/>
    </row>
    <row r="122" spans="1:10" outlineLevel="2" x14ac:dyDescent="0.3">
      <c r="A122" s="11" t="s">
        <v>55</v>
      </c>
      <c r="B122" s="12" t="s">
        <v>4</v>
      </c>
      <c r="C122" s="13" t="s">
        <v>130</v>
      </c>
      <c r="D122" s="13" t="s">
        <v>127</v>
      </c>
      <c r="E122" s="12" t="s">
        <v>146</v>
      </c>
      <c r="F122" s="12"/>
      <c r="G122" s="15">
        <f>G123</f>
        <v>2817.9486900000002</v>
      </c>
      <c r="H122" s="15">
        <f t="shared" ref="H122:I123" si="46">H123</f>
        <v>6091.4940000000006</v>
      </c>
      <c r="I122" s="15">
        <f t="shared" si="46"/>
        <v>6141.4940000000006</v>
      </c>
      <c r="J122" s="22"/>
    </row>
    <row r="123" spans="1:10" ht="75" outlineLevel="3" x14ac:dyDescent="0.3">
      <c r="A123" s="8" t="s">
        <v>403</v>
      </c>
      <c r="B123" s="9" t="s">
        <v>4</v>
      </c>
      <c r="C123" s="10" t="s">
        <v>130</v>
      </c>
      <c r="D123" s="10" t="s">
        <v>127</v>
      </c>
      <c r="E123" s="10" t="s">
        <v>142</v>
      </c>
      <c r="F123" s="9"/>
      <c r="G123" s="14">
        <f>G124</f>
        <v>2817.9486900000002</v>
      </c>
      <c r="H123" s="14">
        <f t="shared" si="46"/>
        <v>6091.4940000000006</v>
      </c>
      <c r="I123" s="14">
        <f t="shared" si="46"/>
        <v>6141.4940000000006</v>
      </c>
      <c r="J123" s="22"/>
    </row>
    <row r="124" spans="1:10" ht="75" outlineLevel="4" x14ac:dyDescent="0.3">
      <c r="A124" s="8" t="s">
        <v>53</v>
      </c>
      <c r="B124" s="9" t="s">
        <v>4</v>
      </c>
      <c r="C124" s="10" t="s">
        <v>130</v>
      </c>
      <c r="D124" s="10" t="s">
        <v>127</v>
      </c>
      <c r="E124" s="10" t="s">
        <v>174</v>
      </c>
      <c r="F124" s="9"/>
      <c r="G124" s="14">
        <f>G125+G127</f>
        <v>2817.9486900000002</v>
      </c>
      <c r="H124" s="14">
        <f t="shared" ref="H124:I124" si="47">H125+H127</f>
        <v>6091.4940000000006</v>
      </c>
      <c r="I124" s="14">
        <f t="shared" si="47"/>
        <v>6141.4940000000006</v>
      </c>
      <c r="J124" s="22"/>
    </row>
    <row r="125" spans="1:10" ht="56.25" outlineLevel="5" x14ac:dyDescent="0.3">
      <c r="A125" s="8" t="s">
        <v>56</v>
      </c>
      <c r="B125" s="9" t="s">
        <v>4</v>
      </c>
      <c r="C125" s="10" t="s">
        <v>130</v>
      </c>
      <c r="D125" s="10" t="s">
        <v>127</v>
      </c>
      <c r="E125" s="10" t="s">
        <v>177</v>
      </c>
      <c r="F125" s="9"/>
      <c r="G125" s="14">
        <f>G126</f>
        <v>2817.9486900000002</v>
      </c>
      <c r="H125" s="14">
        <f t="shared" ref="H125:I125" si="48">H126</f>
        <v>3681.4940000000001</v>
      </c>
      <c r="I125" s="14">
        <f t="shared" si="48"/>
        <v>3681.4940000000001</v>
      </c>
      <c r="J125" s="22"/>
    </row>
    <row r="126" spans="1:10" ht="75" outlineLevel="7" x14ac:dyDescent="0.3">
      <c r="A126" s="8" t="s">
        <v>305</v>
      </c>
      <c r="B126" s="9" t="s">
        <v>4</v>
      </c>
      <c r="C126" s="10" t="s">
        <v>130</v>
      </c>
      <c r="D126" s="10" t="s">
        <v>127</v>
      </c>
      <c r="E126" s="10" t="s">
        <v>178</v>
      </c>
      <c r="F126" s="9" t="s">
        <v>2</v>
      </c>
      <c r="G126" s="14">
        <v>2817.9486900000002</v>
      </c>
      <c r="H126" s="14">
        <v>3681.4940000000001</v>
      </c>
      <c r="I126" s="14">
        <v>3681.4940000000001</v>
      </c>
      <c r="J126" s="22"/>
    </row>
    <row r="127" spans="1:10" ht="56.25" outlineLevel="7" x14ac:dyDescent="0.3">
      <c r="A127" s="8" t="s">
        <v>388</v>
      </c>
      <c r="B127" s="9" t="s">
        <v>4</v>
      </c>
      <c r="C127" s="10" t="s">
        <v>130</v>
      </c>
      <c r="D127" s="10" t="s">
        <v>127</v>
      </c>
      <c r="E127" s="10" t="s">
        <v>387</v>
      </c>
      <c r="F127" s="9"/>
      <c r="G127" s="14">
        <f>G128</f>
        <v>0</v>
      </c>
      <c r="H127" s="14">
        <f t="shared" ref="H127:I127" si="49">H128</f>
        <v>2410</v>
      </c>
      <c r="I127" s="14">
        <f t="shared" si="49"/>
        <v>2460</v>
      </c>
      <c r="J127" s="22"/>
    </row>
    <row r="128" spans="1:10" ht="37.5" outlineLevel="7" x14ac:dyDescent="0.3">
      <c r="A128" s="8" t="s">
        <v>390</v>
      </c>
      <c r="B128" s="9" t="s">
        <v>4</v>
      </c>
      <c r="C128" s="10" t="s">
        <v>130</v>
      </c>
      <c r="D128" s="10" t="s">
        <v>127</v>
      </c>
      <c r="E128" s="10" t="s">
        <v>389</v>
      </c>
      <c r="F128" s="9">
        <v>200</v>
      </c>
      <c r="G128" s="14">
        <f>2260-2260</f>
        <v>0</v>
      </c>
      <c r="H128" s="14">
        <v>2410</v>
      </c>
      <c r="I128" s="14">
        <v>2460</v>
      </c>
      <c r="J128" s="22"/>
    </row>
    <row r="129" spans="1:10" outlineLevel="1" x14ac:dyDescent="0.3">
      <c r="A129" s="11" t="s">
        <v>58</v>
      </c>
      <c r="B129" s="12" t="s">
        <v>4</v>
      </c>
      <c r="C129" s="13" t="s">
        <v>131</v>
      </c>
      <c r="D129" s="13"/>
      <c r="E129" s="12" t="s">
        <v>146</v>
      </c>
      <c r="F129" s="12"/>
      <c r="G129" s="15">
        <f>G130</f>
        <v>100399.2</v>
      </c>
      <c r="H129" s="15">
        <f t="shared" ref="H129:I132" si="50">H130</f>
        <v>25500</v>
      </c>
      <c r="I129" s="15">
        <f t="shared" si="50"/>
        <v>66529.8</v>
      </c>
      <c r="J129" s="22"/>
    </row>
    <row r="130" spans="1:10" outlineLevel="2" x14ac:dyDescent="0.3">
      <c r="A130" s="11" t="s">
        <v>59</v>
      </c>
      <c r="B130" s="12" t="s">
        <v>4</v>
      </c>
      <c r="C130" s="13" t="s">
        <v>131</v>
      </c>
      <c r="D130" s="13" t="s">
        <v>136</v>
      </c>
      <c r="E130" s="12" t="s">
        <v>146</v>
      </c>
      <c r="F130" s="12"/>
      <c r="G130" s="15">
        <f>G131+G136</f>
        <v>100399.2</v>
      </c>
      <c r="H130" s="15">
        <f t="shared" ref="H130:I130" si="51">H131+H136</f>
        <v>25500</v>
      </c>
      <c r="I130" s="15">
        <f t="shared" si="51"/>
        <v>66529.8</v>
      </c>
      <c r="J130" s="22"/>
    </row>
    <row r="131" spans="1:10" ht="75" outlineLevel="3" x14ac:dyDescent="0.3">
      <c r="A131" s="8" t="s">
        <v>407</v>
      </c>
      <c r="B131" s="9" t="s">
        <v>4</v>
      </c>
      <c r="C131" s="10" t="s">
        <v>131</v>
      </c>
      <c r="D131" s="10" t="s">
        <v>136</v>
      </c>
      <c r="E131" s="10" t="s">
        <v>179</v>
      </c>
      <c r="F131" s="9"/>
      <c r="G131" s="14">
        <f>G132</f>
        <v>99899.199999999997</v>
      </c>
      <c r="H131" s="14">
        <f t="shared" si="50"/>
        <v>0</v>
      </c>
      <c r="I131" s="14">
        <f t="shared" si="50"/>
        <v>66529.8</v>
      </c>
      <c r="J131" s="22"/>
    </row>
    <row r="132" spans="1:10" ht="37.5" outlineLevel="4" x14ac:dyDescent="0.3">
      <c r="A132" s="8" t="s">
        <v>60</v>
      </c>
      <c r="B132" s="9" t="s">
        <v>4</v>
      </c>
      <c r="C132" s="10" t="s">
        <v>131</v>
      </c>
      <c r="D132" s="10" t="s">
        <v>136</v>
      </c>
      <c r="E132" s="10" t="s">
        <v>180</v>
      </c>
      <c r="F132" s="9"/>
      <c r="G132" s="14">
        <f>G133</f>
        <v>99899.199999999997</v>
      </c>
      <c r="H132" s="14">
        <f t="shared" si="50"/>
        <v>0</v>
      </c>
      <c r="I132" s="14">
        <f t="shared" si="50"/>
        <v>66529.8</v>
      </c>
      <c r="J132" s="22"/>
    </row>
    <row r="133" spans="1:10" ht="93.75" outlineLevel="5" x14ac:dyDescent="0.3">
      <c r="A133" s="8" t="s">
        <v>61</v>
      </c>
      <c r="B133" s="9" t="s">
        <v>4</v>
      </c>
      <c r="C133" s="10" t="s">
        <v>131</v>
      </c>
      <c r="D133" s="10" t="s">
        <v>136</v>
      </c>
      <c r="E133" s="10" t="s">
        <v>181</v>
      </c>
      <c r="F133" s="9"/>
      <c r="G133" s="14">
        <f>G134+G135</f>
        <v>99899.199999999997</v>
      </c>
      <c r="H133" s="14">
        <f t="shared" ref="H133:I133" si="52">H134+H135</f>
        <v>0</v>
      </c>
      <c r="I133" s="14">
        <f t="shared" si="52"/>
        <v>66529.8</v>
      </c>
      <c r="J133" s="22"/>
    </row>
    <row r="134" spans="1:10" ht="75" outlineLevel="7" x14ac:dyDescent="0.3">
      <c r="A134" s="8" t="s">
        <v>386</v>
      </c>
      <c r="B134" s="9" t="s">
        <v>4</v>
      </c>
      <c r="C134" s="10" t="s">
        <v>131</v>
      </c>
      <c r="D134" s="10" t="s">
        <v>136</v>
      </c>
      <c r="E134" s="10" t="s">
        <v>385</v>
      </c>
      <c r="F134" s="9" t="s">
        <v>7</v>
      </c>
      <c r="G134" s="14">
        <v>99899.199999999997</v>
      </c>
      <c r="H134" s="14">
        <v>0</v>
      </c>
      <c r="I134" s="14">
        <v>0</v>
      </c>
      <c r="J134" s="22"/>
    </row>
    <row r="135" spans="1:10" ht="75" outlineLevel="7" x14ac:dyDescent="0.3">
      <c r="A135" s="8" t="s">
        <v>306</v>
      </c>
      <c r="B135" s="9" t="s">
        <v>4</v>
      </c>
      <c r="C135" s="10" t="s">
        <v>131</v>
      </c>
      <c r="D135" s="10" t="s">
        <v>136</v>
      </c>
      <c r="E135" s="10" t="s">
        <v>410</v>
      </c>
      <c r="F135" s="9">
        <v>400</v>
      </c>
      <c r="G135" s="14">
        <v>0</v>
      </c>
      <c r="H135" s="14">
        <v>0</v>
      </c>
      <c r="I135" s="14">
        <v>66529.8</v>
      </c>
      <c r="J135" s="22"/>
    </row>
    <row r="136" spans="1:10" ht="75" outlineLevel="7" x14ac:dyDescent="0.3">
      <c r="A136" s="8" t="s">
        <v>403</v>
      </c>
      <c r="B136" s="9" t="s">
        <v>4</v>
      </c>
      <c r="C136" s="10" t="s">
        <v>131</v>
      </c>
      <c r="D136" s="10" t="s">
        <v>136</v>
      </c>
      <c r="E136" s="10" t="s">
        <v>142</v>
      </c>
      <c r="F136" s="9"/>
      <c r="G136" s="14">
        <f>G137</f>
        <v>500</v>
      </c>
      <c r="H136" s="14">
        <f t="shared" ref="H136:I136" si="53">H137</f>
        <v>25500</v>
      </c>
      <c r="I136" s="14">
        <f t="shared" si="53"/>
        <v>0</v>
      </c>
      <c r="J136" s="22"/>
    </row>
    <row r="137" spans="1:10" ht="37.5" outlineLevel="7" x14ac:dyDescent="0.3">
      <c r="A137" s="8" t="s">
        <v>15</v>
      </c>
      <c r="B137" s="9" t="s">
        <v>4</v>
      </c>
      <c r="C137" s="10" t="s">
        <v>131</v>
      </c>
      <c r="D137" s="10" t="s">
        <v>136</v>
      </c>
      <c r="E137" s="10" t="s">
        <v>143</v>
      </c>
      <c r="F137" s="9"/>
      <c r="G137" s="14">
        <f>G138</f>
        <v>500</v>
      </c>
      <c r="H137" s="14">
        <f t="shared" ref="H137:I137" si="54">H138</f>
        <v>25500</v>
      </c>
      <c r="I137" s="14">
        <f t="shared" si="54"/>
        <v>0</v>
      </c>
      <c r="J137" s="22"/>
    </row>
    <row r="138" spans="1:10" ht="37.5" outlineLevel="7" x14ac:dyDescent="0.3">
      <c r="A138" s="8" t="s">
        <v>21</v>
      </c>
      <c r="B138" s="9" t="s">
        <v>4</v>
      </c>
      <c r="C138" s="10" t="s">
        <v>131</v>
      </c>
      <c r="D138" s="10" t="s">
        <v>136</v>
      </c>
      <c r="E138" s="10" t="s">
        <v>156</v>
      </c>
      <c r="F138" s="9"/>
      <c r="G138" s="14">
        <f>G139</f>
        <v>500</v>
      </c>
      <c r="H138" s="14">
        <f t="shared" ref="H138:I138" si="55">H139</f>
        <v>25500</v>
      </c>
      <c r="I138" s="14">
        <f t="shared" si="55"/>
        <v>0</v>
      </c>
      <c r="J138" s="22"/>
    </row>
    <row r="139" spans="1:10" ht="75" outlineLevel="7" x14ac:dyDescent="0.3">
      <c r="A139" s="8" t="s">
        <v>295</v>
      </c>
      <c r="B139" s="9" t="s">
        <v>4</v>
      </c>
      <c r="C139" s="10" t="s">
        <v>131</v>
      </c>
      <c r="D139" s="10" t="s">
        <v>136</v>
      </c>
      <c r="E139" s="10" t="s">
        <v>157</v>
      </c>
      <c r="F139" s="9">
        <v>200</v>
      </c>
      <c r="G139" s="14">
        <v>500</v>
      </c>
      <c r="H139" s="14">
        <v>25500</v>
      </c>
      <c r="I139" s="14">
        <v>0</v>
      </c>
      <c r="J139" s="22"/>
    </row>
    <row r="140" spans="1:10" outlineLevel="7" x14ac:dyDescent="0.3">
      <c r="A140" s="11" t="s">
        <v>62</v>
      </c>
      <c r="B140" s="12" t="s">
        <v>4</v>
      </c>
      <c r="C140" s="13" t="s">
        <v>135</v>
      </c>
      <c r="D140" s="13"/>
      <c r="E140" s="12"/>
      <c r="F140" s="12"/>
      <c r="G140" s="15">
        <f>G141</f>
        <v>0</v>
      </c>
      <c r="H140" s="15">
        <f>H141</f>
        <v>0</v>
      </c>
      <c r="I140" s="15">
        <f>I141</f>
        <v>4813.2</v>
      </c>
      <c r="J140" s="22"/>
    </row>
    <row r="141" spans="1:10" ht="37.5" outlineLevel="7" x14ac:dyDescent="0.3">
      <c r="A141" s="11" t="s">
        <v>63</v>
      </c>
      <c r="B141" s="12" t="s">
        <v>4</v>
      </c>
      <c r="C141" s="13" t="s">
        <v>135</v>
      </c>
      <c r="D141" s="13" t="s">
        <v>129</v>
      </c>
      <c r="E141" s="12" t="s">
        <v>411</v>
      </c>
      <c r="F141" s="12"/>
      <c r="G141" s="14">
        <f>G142</f>
        <v>0</v>
      </c>
      <c r="H141" s="14">
        <f t="shared" ref="H141:I141" si="56">H142</f>
        <v>0</v>
      </c>
      <c r="I141" s="14">
        <f t="shared" si="56"/>
        <v>4813.2</v>
      </c>
      <c r="J141" s="22"/>
    </row>
    <row r="142" spans="1:10" ht="56.25" outlineLevel="7" x14ac:dyDescent="0.3">
      <c r="A142" s="8" t="s">
        <v>80</v>
      </c>
      <c r="B142" s="9" t="s">
        <v>4</v>
      </c>
      <c r="C142" s="10" t="s">
        <v>135</v>
      </c>
      <c r="D142" s="10" t="s">
        <v>129</v>
      </c>
      <c r="E142" s="9" t="s">
        <v>197</v>
      </c>
      <c r="F142" s="9"/>
      <c r="G142" s="14">
        <f>G143</f>
        <v>0</v>
      </c>
      <c r="H142" s="14">
        <f t="shared" ref="H142:I142" si="57">H143</f>
        <v>0</v>
      </c>
      <c r="I142" s="14">
        <f t="shared" si="57"/>
        <v>4813.2</v>
      </c>
      <c r="J142" s="22"/>
    </row>
    <row r="143" spans="1:10" ht="37.5" outlineLevel="7" x14ac:dyDescent="0.3">
      <c r="A143" s="8" t="s">
        <v>87</v>
      </c>
      <c r="B143" s="9" t="s">
        <v>4</v>
      </c>
      <c r="C143" s="10" t="s">
        <v>135</v>
      </c>
      <c r="D143" s="10" t="s">
        <v>129</v>
      </c>
      <c r="E143" s="9" t="s">
        <v>204</v>
      </c>
      <c r="F143" s="9"/>
      <c r="G143" s="14">
        <f>G144</f>
        <v>0</v>
      </c>
      <c r="H143" s="14">
        <f t="shared" ref="H143:I143" si="58">H144</f>
        <v>0</v>
      </c>
      <c r="I143" s="14">
        <f t="shared" si="58"/>
        <v>4813.2</v>
      </c>
      <c r="J143" s="22"/>
    </row>
    <row r="144" spans="1:10" ht="56.25" outlineLevel="7" x14ac:dyDescent="0.3">
      <c r="A144" s="8" t="s">
        <v>412</v>
      </c>
      <c r="B144" s="9" t="s">
        <v>4</v>
      </c>
      <c r="C144" s="10" t="s">
        <v>135</v>
      </c>
      <c r="D144" s="10" t="s">
        <v>129</v>
      </c>
      <c r="E144" s="9" t="s">
        <v>413</v>
      </c>
      <c r="F144" s="9"/>
      <c r="G144" s="14">
        <f>G145</f>
        <v>0</v>
      </c>
      <c r="H144" s="14">
        <f t="shared" ref="H144:I144" si="59">H145</f>
        <v>0</v>
      </c>
      <c r="I144" s="14">
        <f t="shared" si="59"/>
        <v>4813.2</v>
      </c>
      <c r="J144" s="22"/>
    </row>
    <row r="145" spans="1:10" ht="75" outlineLevel="7" x14ac:dyDescent="0.3">
      <c r="A145" s="8" t="s">
        <v>306</v>
      </c>
      <c r="B145" s="9" t="s">
        <v>4</v>
      </c>
      <c r="C145" s="10" t="s">
        <v>135</v>
      </c>
      <c r="D145" s="10" t="s">
        <v>129</v>
      </c>
      <c r="E145" s="9" t="s">
        <v>414</v>
      </c>
      <c r="F145" s="9" t="s">
        <v>7</v>
      </c>
      <c r="G145" s="14">
        <v>0</v>
      </c>
      <c r="H145" s="14">
        <v>0</v>
      </c>
      <c r="I145" s="14">
        <v>4813.2</v>
      </c>
      <c r="J145" s="22"/>
    </row>
    <row r="146" spans="1:10" outlineLevel="1" x14ac:dyDescent="0.3">
      <c r="A146" s="11" t="s">
        <v>64</v>
      </c>
      <c r="B146" s="12" t="s">
        <v>4</v>
      </c>
      <c r="C146" s="13" t="s">
        <v>133</v>
      </c>
      <c r="D146" s="13"/>
      <c r="E146" s="12" t="s">
        <v>146</v>
      </c>
      <c r="F146" s="12"/>
      <c r="G146" s="15">
        <f>G147+G152+G161+G166</f>
        <v>40437.339999999997</v>
      </c>
      <c r="H146" s="15">
        <f t="shared" ref="H146:I146" si="60">H147+H152+H161+H166</f>
        <v>24777.245150000002</v>
      </c>
      <c r="I146" s="15">
        <f t="shared" si="60"/>
        <v>33844.228480000005</v>
      </c>
      <c r="J146" s="22"/>
    </row>
    <row r="147" spans="1:10" outlineLevel="2" x14ac:dyDescent="0.3">
      <c r="A147" s="11" t="s">
        <v>65</v>
      </c>
      <c r="B147" s="12" t="s">
        <v>4</v>
      </c>
      <c r="C147" s="13" t="s">
        <v>133</v>
      </c>
      <c r="D147" s="13" t="s">
        <v>125</v>
      </c>
      <c r="E147" s="12" t="s">
        <v>146</v>
      </c>
      <c r="F147" s="12"/>
      <c r="G147" s="15">
        <f>G148</f>
        <v>7874.25</v>
      </c>
      <c r="H147" s="15">
        <f t="shared" ref="H147:I148" si="61">H148</f>
        <v>8228.5910000000003</v>
      </c>
      <c r="I147" s="15">
        <f t="shared" si="61"/>
        <v>8557.7350000000006</v>
      </c>
      <c r="J147" s="22"/>
    </row>
    <row r="148" spans="1:10" ht="75" outlineLevel="3" x14ac:dyDescent="0.3">
      <c r="A148" s="8" t="s">
        <v>403</v>
      </c>
      <c r="B148" s="9" t="s">
        <v>4</v>
      </c>
      <c r="C148" s="10" t="s">
        <v>133</v>
      </c>
      <c r="D148" s="10" t="s">
        <v>125</v>
      </c>
      <c r="E148" s="10" t="s">
        <v>142</v>
      </c>
      <c r="F148" s="9"/>
      <c r="G148" s="14">
        <f>G149</f>
        <v>7874.25</v>
      </c>
      <c r="H148" s="14">
        <f t="shared" si="61"/>
        <v>8228.5910000000003</v>
      </c>
      <c r="I148" s="14">
        <f t="shared" si="61"/>
        <v>8557.7350000000006</v>
      </c>
      <c r="J148" s="22"/>
    </row>
    <row r="149" spans="1:10" ht="37.5" outlineLevel="4" x14ac:dyDescent="0.3">
      <c r="A149" s="8" t="s">
        <v>15</v>
      </c>
      <c r="B149" s="9" t="s">
        <v>4</v>
      </c>
      <c r="C149" s="10" t="s">
        <v>133</v>
      </c>
      <c r="D149" s="10" t="s">
        <v>125</v>
      </c>
      <c r="E149" s="10" t="s">
        <v>143</v>
      </c>
      <c r="F149" s="9"/>
      <c r="G149" s="14">
        <f>G150</f>
        <v>7874.25</v>
      </c>
      <c r="H149" s="14">
        <f t="shared" ref="H149:I149" si="62">H150</f>
        <v>8228.5910000000003</v>
      </c>
      <c r="I149" s="14">
        <f t="shared" si="62"/>
        <v>8557.7350000000006</v>
      </c>
      <c r="J149" s="22"/>
    </row>
    <row r="150" spans="1:10" ht="56.25" outlineLevel="5" x14ac:dyDescent="0.3">
      <c r="A150" s="8" t="s">
        <v>66</v>
      </c>
      <c r="B150" s="9" t="s">
        <v>4</v>
      </c>
      <c r="C150" s="10" t="s">
        <v>133</v>
      </c>
      <c r="D150" s="10" t="s">
        <v>125</v>
      </c>
      <c r="E150" s="10" t="s">
        <v>182</v>
      </c>
      <c r="F150" s="9"/>
      <c r="G150" s="14">
        <f>G151</f>
        <v>7874.25</v>
      </c>
      <c r="H150" s="14">
        <f t="shared" ref="H150:I150" si="63">H151</f>
        <v>8228.5910000000003</v>
      </c>
      <c r="I150" s="14">
        <f t="shared" si="63"/>
        <v>8557.7350000000006</v>
      </c>
      <c r="J150" s="22"/>
    </row>
    <row r="151" spans="1:10" ht="56.25" outlineLevel="7" x14ac:dyDescent="0.3">
      <c r="A151" s="8" t="s">
        <v>307</v>
      </c>
      <c r="B151" s="9" t="s">
        <v>4</v>
      </c>
      <c r="C151" s="10" t="s">
        <v>133</v>
      </c>
      <c r="D151" s="10" t="s">
        <v>125</v>
      </c>
      <c r="E151" s="10" t="s">
        <v>183</v>
      </c>
      <c r="F151" s="9" t="s">
        <v>6</v>
      </c>
      <c r="G151" s="14">
        <v>7874.25</v>
      </c>
      <c r="H151" s="14">
        <v>8228.5910000000003</v>
      </c>
      <c r="I151" s="14">
        <v>8557.7350000000006</v>
      </c>
      <c r="J151" s="22"/>
    </row>
    <row r="152" spans="1:10" outlineLevel="2" x14ac:dyDescent="0.3">
      <c r="A152" s="11" t="s">
        <v>67</v>
      </c>
      <c r="B152" s="12" t="s">
        <v>4</v>
      </c>
      <c r="C152" s="13" t="s">
        <v>133</v>
      </c>
      <c r="D152" s="13" t="s">
        <v>127</v>
      </c>
      <c r="E152" s="12" t="s">
        <v>146</v>
      </c>
      <c r="F152" s="12"/>
      <c r="G152" s="15">
        <f>G153</f>
        <v>9227.09</v>
      </c>
      <c r="H152" s="15">
        <f t="shared" ref="H152:I152" si="64">H153</f>
        <v>1838.1090000000002</v>
      </c>
      <c r="I152" s="15">
        <f t="shared" si="64"/>
        <v>1508.9650000000001</v>
      </c>
      <c r="J152" s="22"/>
    </row>
    <row r="153" spans="1:10" ht="75" outlineLevel="3" x14ac:dyDescent="0.3">
      <c r="A153" s="8" t="s">
        <v>403</v>
      </c>
      <c r="B153" s="9" t="s">
        <v>4</v>
      </c>
      <c r="C153" s="10" t="s">
        <v>133</v>
      </c>
      <c r="D153" s="10" t="s">
        <v>127</v>
      </c>
      <c r="E153" s="10" t="s">
        <v>142</v>
      </c>
      <c r="F153" s="9"/>
      <c r="G153" s="14">
        <f>G154</f>
        <v>9227.09</v>
      </c>
      <c r="H153" s="14">
        <f t="shared" ref="H153:I153" si="65">H154</f>
        <v>1838.1090000000002</v>
      </c>
      <c r="I153" s="14">
        <f t="shared" si="65"/>
        <v>1508.9650000000001</v>
      </c>
      <c r="J153" s="22"/>
    </row>
    <row r="154" spans="1:10" ht="37.5" outlineLevel="4" x14ac:dyDescent="0.3">
      <c r="A154" s="8" t="s">
        <v>15</v>
      </c>
      <c r="B154" s="9" t="s">
        <v>4</v>
      </c>
      <c r="C154" s="10" t="s">
        <v>133</v>
      </c>
      <c r="D154" s="10" t="s">
        <v>127</v>
      </c>
      <c r="E154" s="10" t="s">
        <v>143</v>
      </c>
      <c r="F154" s="9"/>
      <c r="G154" s="14">
        <f>G155+G157+G159</f>
        <v>9227.09</v>
      </c>
      <c r="H154" s="14">
        <f t="shared" ref="H154:I154" si="66">H155+H157+H159</f>
        <v>1838.1090000000002</v>
      </c>
      <c r="I154" s="14">
        <f t="shared" si="66"/>
        <v>1508.9650000000001</v>
      </c>
      <c r="J154" s="22"/>
    </row>
    <row r="155" spans="1:10" ht="37.5" outlineLevel="5" x14ac:dyDescent="0.3">
      <c r="A155" s="8" t="s">
        <v>68</v>
      </c>
      <c r="B155" s="9" t="s">
        <v>4</v>
      </c>
      <c r="C155" s="10" t="s">
        <v>133</v>
      </c>
      <c r="D155" s="10" t="s">
        <v>127</v>
      </c>
      <c r="E155" s="10" t="s">
        <v>184</v>
      </c>
      <c r="F155" s="9"/>
      <c r="G155" s="14">
        <f>G156</f>
        <v>8352.5499999999993</v>
      </c>
      <c r="H155" s="14">
        <f t="shared" ref="H155:I155" si="67">H156</f>
        <v>1098.2090000000001</v>
      </c>
      <c r="I155" s="14">
        <f t="shared" si="67"/>
        <v>769.06500000000005</v>
      </c>
      <c r="J155" s="22"/>
    </row>
    <row r="156" spans="1:10" ht="56.25" outlineLevel="7" x14ac:dyDescent="0.3">
      <c r="A156" s="8" t="s">
        <v>377</v>
      </c>
      <c r="B156" s="9" t="s">
        <v>4</v>
      </c>
      <c r="C156" s="10" t="s">
        <v>133</v>
      </c>
      <c r="D156" s="10" t="s">
        <v>127</v>
      </c>
      <c r="E156" s="10" t="s">
        <v>185</v>
      </c>
      <c r="F156" s="9" t="s">
        <v>6</v>
      </c>
      <c r="G156" s="14">
        <f>1431.55+21+400+6500</f>
        <v>8352.5499999999993</v>
      </c>
      <c r="H156" s="14">
        <f>1077.209+21</f>
        <v>1098.2090000000001</v>
      </c>
      <c r="I156" s="14">
        <f>748.065+21</f>
        <v>769.06500000000005</v>
      </c>
      <c r="J156" s="22"/>
    </row>
    <row r="157" spans="1:10" ht="37.5" outlineLevel="5" x14ac:dyDescent="0.3">
      <c r="A157" s="8" t="s">
        <v>69</v>
      </c>
      <c r="B157" s="9" t="s">
        <v>4</v>
      </c>
      <c r="C157" s="10" t="s">
        <v>133</v>
      </c>
      <c r="D157" s="10" t="s">
        <v>127</v>
      </c>
      <c r="E157" s="10" t="s">
        <v>186</v>
      </c>
      <c r="F157" s="9"/>
      <c r="G157" s="14">
        <v>66.7</v>
      </c>
      <c r="H157" s="14">
        <v>66.7</v>
      </c>
      <c r="I157" s="14">
        <v>66.7</v>
      </c>
      <c r="J157" s="22"/>
    </row>
    <row r="158" spans="1:10" ht="56.25" outlineLevel="7" x14ac:dyDescent="0.3">
      <c r="A158" s="8" t="s">
        <v>376</v>
      </c>
      <c r="B158" s="9" t="s">
        <v>4</v>
      </c>
      <c r="C158" s="10" t="s">
        <v>133</v>
      </c>
      <c r="D158" s="10" t="s">
        <v>127</v>
      </c>
      <c r="E158" s="10" t="s">
        <v>187</v>
      </c>
      <c r="F158" s="9" t="s">
        <v>6</v>
      </c>
      <c r="G158" s="14">
        <v>66.7</v>
      </c>
      <c r="H158" s="14">
        <v>66.7</v>
      </c>
      <c r="I158" s="14">
        <v>66.7</v>
      </c>
      <c r="J158" s="22"/>
    </row>
    <row r="159" spans="1:10" ht="75" outlineLevel="5" x14ac:dyDescent="0.3">
      <c r="A159" s="8" t="s">
        <v>70</v>
      </c>
      <c r="B159" s="9" t="s">
        <v>4</v>
      </c>
      <c r="C159" s="10" t="s">
        <v>133</v>
      </c>
      <c r="D159" s="10" t="s">
        <v>127</v>
      </c>
      <c r="E159" s="10" t="s">
        <v>188</v>
      </c>
      <c r="F159" s="9"/>
      <c r="G159" s="14">
        <f>G160</f>
        <v>807.84</v>
      </c>
      <c r="H159" s="14">
        <f t="shared" ref="H159:I159" si="68">H160</f>
        <v>673.2</v>
      </c>
      <c r="I159" s="14">
        <f t="shared" si="68"/>
        <v>673.2</v>
      </c>
      <c r="J159" s="22"/>
    </row>
    <row r="160" spans="1:10" ht="93.75" outlineLevel="7" x14ac:dyDescent="0.3">
      <c r="A160" s="8" t="s">
        <v>375</v>
      </c>
      <c r="B160" s="9" t="s">
        <v>4</v>
      </c>
      <c r="C160" s="10" t="s">
        <v>133</v>
      </c>
      <c r="D160" s="10" t="s">
        <v>127</v>
      </c>
      <c r="E160" s="10" t="s">
        <v>189</v>
      </c>
      <c r="F160" s="9" t="s">
        <v>6</v>
      </c>
      <c r="G160" s="14">
        <f>673.2+134.64</f>
        <v>807.84</v>
      </c>
      <c r="H160" s="14">
        <v>673.2</v>
      </c>
      <c r="I160" s="14">
        <v>673.2</v>
      </c>
      <c r="J160" s="22"/>
    </row>
    <row r="161" spans="1:10" outlineLevel="2" x14ac:dyDescent="0.3">
      <c r="A161" s="11" t="s">
        <v>71</v>
      </c>
      <c r="B161" s="12" t="s">
        <v>4</v>
      </c>
      <c r="C161" s="13" t="s">
        <v>133</v>
      </c>
      <c r="D161" s="13" t="s">
        <v>129</v>
      </c>
      <c r="E161" s="12" t="s">
        <v>146</v>
      </c>
      <c r="F161" s="12"/>
      <c r="G161" s="15">
        <f>G162</f>
        <v>20286</v>
      </c>
      <c r="H161" s="15">
        <f t="shared" ref="H161:I161" si="69">H162</f>
        <v>14710.545150000002</v>
      </c>
      <c r="I161" s="15">
        <f t="shared" si="69"/>
        <v>20777.528480000001</v>
      </c>
      <c r="J161" s="22"/>
    </row>
    <row r="162" spans="1:10" ht="75" outlineLevel="3" x14ac:dyDescent="0.3">
      <c r="A162" s="8" t="s">
        <v>403</v>
      </c>
      <c r="B162" s="9" t="s">
        <v>4</v>
      </c>
      <c r="C162" s="10" t="s">
        <v>133</v>
      </c>
      <c r="D162" s="10" t="s">
        <v>129</v>
      </c>
      <c r="E162" s="10" t="s">
        <v>142</v>
      </c>
      <c r="F162" s="9"/>
      <c r="G162" s="14">
        <f>G163</f>
        <v>20286</v>
      </c>
      <c r="H162" s="14">
        <f t="shared" ref="H162:I162" si="70">H163</f>
        <v>14710.545150000002</v>
      </c>
      <c r="I162" s="14">
        <f t="shared" si="70"/>
        <v>20777.528480000001</v>
      </c>
      <c r="J162" s="22"/>
    </row>
    <row r="163" spans="1:10" ht="37.5" outlineLevel="4" x14ac:dyDescent="0.3">
      <c r="A163" s="8" t="s">
        <v>15</v>
      </c>
      <c r="B163" s="9" t="s">
        <v>4</v>
      </c>
      <c r="C163" s="10" t="s">
        <v>133</v>
      </c>
      <c r="D163" s="10" t="s">
        <v>129</v>
      </c>
      <c r="E163" s="10" t="s">
        <v>143</v>
      </c>
      <c r="F163" s="9"/>
      <c r="G163" s="14">
        <f>G164</f>
        <v>20286</v>
      </c>
      <c r="H163" s="14">
        <f t="shared" ref="H163:I163" si="71">H164</f>
        <v>14710.545150000002</v>
      </c>
      <c r="I163" s="14">
        <f t="shared" si="71"/>
        <v>20777.528480000001</v>
      </c>
      <c r="J163" s="22"/>
    </row>
    <row r="164" spans="1:10" ht="37.5" outlineLevel="5" x14ac:dyDescent="0.3">
      <c r="A164" s="8" t="s">
        <v>72</v>
      </c>
      <c r="B164" s="9" t="s">
        <v>4</v>
      </c>
      <c r="C164" s="10" t="s">
        <v>133</v>
      </c>
      <c r="D164" s="10" t="s">
        <v>129</v>
      </c>
      <c r="E164" s="10" t="s">
        <v>190</v>
      </c>
      <c r="F164" s="9"/>
      <c r="G164" s="14">
        <f>G165</f>
        <v>20286</v>
      </c>
      <c r="H164" s="14">
        <f t="shared" ref="H164:I164" si="72">H165</f>
        <v>14710.545150000002</v>
      </c>
      <c r="I164" s="14">
        <f t="shared" si="72"/>
        <v>20777.528480000001</v>
      </c>
      <c r="J164" s="22"/>
    </row>
    <row r="165" spans="1:10" ht="75" outlineLevel="7" x14ac:dyDescent="0.3">
      <c r="A165" s="8" t="s">
        <v>374</v>
      </c>
      <c r="B165" s="9" t="s">
        <v>4</v>
      </c>
      <c r="C165" s="10" t="s">
        <v>133</v>
      </c>
      <c r="D165" s="10" t="s">
        <v>129</v>
      </c>
      <c r="E165" s="10" t="s">
        <v>191</v>
      </c>
      <c r="F165" s="9" t="s">
        <v>6</v>
      </c>
      <c r="G165" s="14">
        <f>14286+6000</f>
        <v>20286</v>
      </c>
      <c r="H165" s="14">
        <f>20710.54515-6000</f>
        <v>14710.545150000002</v>
      </c>
      <c r="I165" s="14">
        <f>14777.52848+6000</f>
        <v>20777.528480000001</v>
      </c>
      <c r="J165" s="22"/>
    </row>
    <row r="166" spans="1:10" ht="37.5" outlineLevel="2" x14ac:dyDescent="0.3">
      <c r="A166" s="11" t="s">
        <v>73</v>
      </c>
      <c r="B166" s="12" t="s">
        <v>4</v>
      </c>
      <c r="C166" s="13" t="s">
        <v>133</v>
      </c>
      <c r="D166" s="13" t="s">
        <v>126</v>
      </c>
      <c r="E166" s="12" t="s">
        <v>146</v>
      </c>
      <c r="F166" s="12"/>
      <c r="G166" s="15">
        <f>G167</f>
        <v>3050</v>
      </c>
      <c r="H166" s="15">
        <f t="shared" ref="H166:I166" si="73">H167</f>
        <v>0</v>
      </c>
      <c r="I166" s="15">
        <f t="shared" si="73"/>
        <v>3000</v>
      </c>
      <c r="J166" s="22"/>
    </row>
    <row r="167" spans="1:10" ht="75" outlineLevel="3" x14ac:dyDescent="0.3">
      <c r="A167" s="8" t="s">
        <v>403</v>
      </c>
      <c r="B167" s="9" t="s">
        <v>4</v>
      </c>
      <c r="C167" s="10" t="s">
        <v>133</v>
      </c>
      <c r="D167" s="10" t="s">
        <v>126</v>
      </c>
      <c r="E167" s="10" t="s">
        <v>142</v>
      </c>
      <c r="F167" s="9"/>
      <c r="G167" s="14">
        <f>G168</f>
        <v>3050</v>
      </c>
      <c r="H167" s="14">
        <f t="shared" ref="H167:I167" si="74">H168</f>
        <v>0</v>
      </c>
      <c r="I167" s="14">
        <f t="shared" si="74"/>
        <v>3000</v>
      </c>
      <c r="J167" s="22"/>
    </row>
    <row r="168" spans="1:10" ht="37.5" outlineLevel="4" x14ac:dyDescent="0.3">
      <c r="A168" s="8" t="s">
        <v>15</v>
      </c>
      <c r="B168" s="9" t="s">
        <v>4</v>
      </c>
      <c r="C168" s="10" t="s">
        <v>133</v>
      </c>
      <c r="D168" s="10" t="s">
        <v>126</v>
      </c>
      <c r="E168" s="10" t="s">
        <v>143</v>
      </c>
      <c r="F168" s="9"/>
      <c r="G168" s="14">
        <f>G169</f>
        <v>3050</v>
      </c>
      <c r="H168" s="14">
        <f t="shared" ref="H168:I168" si="75">H169</f>
        <v>0</v>
      </c>
      <c r="I168" s="14">
        <f t="shared" si="75"/>
        <v>3000</v>
      </c>
      <c r="J168" s="22"/>
    </row>
    <row r="169" spans="1:10" ht="37.5" outlineLevel="5" x14ac:dyDescent="0.3">
      <c r="A169" s="8" t="s">
        <v>74</v>
      </c>
      <c r="B169" s="9" t="s">
        <v>4</v>
      </c>
      <c r="C169" s="10" t="s">
        <v>133</v>
      </c>
      <c r="D169" s="10" t="s">
        <v>126</v>
      </c>
      <c r="E169" s="10" t="s">
        <v>192</v>
      </c>
      <c r="F169" s="9"/>
      <c r="G169" s="14">
        <f>G171+G170</f>
        <v>3050</v>
      </c>
      <c r="H169" s="14">
        <f t="shared" ref="H169:I169" si="76">H171+H170</f>
        <v>0</v>
      </c>
      <c r="I169" s="14">
        <f t="shared" si="76"/>
        <v>3000</v>
      </c>
      <c r="J169" s="22"/>
    </row>
    <row r="170" spans="1:10" ht="131.25" outlineLevel="5" x14ac:dyDescent="0.3">
      <c r="A170" s="8" t="s">
        <v>467</v>
      </c>
      <c r="B170" s="9" t="s">
        <v>4</v>
      </c>
      <c r="C170" s="10" t="s">
        <v>133</v>
      </c>
      <c r="D170" s="10" t="s">
        <v>126</v>
      </c>
      <c r="E170" s="10" t="s">
        <v>466</v>
      </c>
      <c r="F170" s="9">
        <v>600</v>
      </c>
      <c r="G170" s="14">
        <v>50</v>
      </c>
      <c r="H170" s="14">
        <v>0</v>
      </c>
      <c r="I170" s="14">
        <v>0</v>
      </c>
      <c r="J170" s="22"/>
    </row>
    <row r="171" spans="1:10" ht="75" outlineLevel="7" x14ac:dyDescent="0.3">
      <c r="A171" s="8" t="s">
        <v>373</v>
      </c>
      <c r="B171" s="9" t="s">
        <v>4</v>
      </c>
      <c r="C171" s="10" t="s">
        <v>133</v>
      </c>
      <c r="D171" s="10" t="s">
        <v>126</v>
      </c>
      <c r="E171" s="10" t="s">
        <v>193</v>
      </c>
      <c r="F171" s="9" t="s">
        <v>8</v>
      </c>
      <c r="G171" s="14">
        <v>3000</v>
      </c>
      <c r="H171" s="14">
        <f>3000-3000</f>
        <v>0</v>
      </c>
      <c r="I171" s="14">
        <v>3000</v>
      </c>
      <c r="J171" s="22"/>
    </row>
    <row r="172" spans="1:10" ht="37.5" x14ac:dyDescent="0.3">
      <c r="A172" s="11" t="s">
        <v>78</v>
      </c>
      <c r="B172" s="12" t="s">
        <v>9</v>
      </c>
      <c r="C172" s="12"/>
      <c r="D172" s="12"/>
      <c r="E172" s="12" t="s">
        <v>146</v>
      </c>
      <c r="F172" s="12"/>
      <c r="G172" s="15">
        <f>G173+G178+G185+G194</f>
        <v>192099.34781000001</v>
      </c>
      <c r="H172" s="15">
        <f t="shared" ref="H172" si="77">H173+H178+H185+H194</f>
        <v>188122.26102000001</v>
      </c>
      <c r="I172" s="15">
        <f>I173+I178+I185+I194</f>
        <v>199210.88484000001</v>
      </c>
      <c r="J172" s="22"/>
    </row>
    <row r="173" spans="1:10" ht="56.25" outlineLevel="1" x14ac:dyDescent="0.3">
      <c r="A173" s="11" t="s">
        <v>37</v>
      </c>
      <c r="B173" s="12" t="s">
        <v>9</v>
      </c>
      <c r="C173" s="13" t="s">
        <v>127</v>
      </c>
      <c r="D173" s="13"/>
      <c r="E173" s="12" t="s">
        <v>146</v>
      </c>
      <c r="F173" s="12"/>
      <c r="G173" s="15">
        <f>G174</f>
        <v>4828</v>
      </c>
      <c r="H173" s="15">
        <f t="shared" ref="H173:I174" si="78">H174</f>
        <v>0</v>
      </c>
      <c r="I173" s="15">
        <f t="shared" si="78"/>
        <v>3141.15</v>
      </c>
      <c r="J173" s="22"/>
    </row>
    <row r="174" spans="1:10" ht="56.25" outlineLevel="2" x14ac:dyDescent="0.3">
      <c r="A174" s="11" t="s">
        <v>39</v>
      </c>
      <c r="B174" s="12" t="s">
        <v>9</v>
      </c>
      <c r="C174" s="13" t="s">
        <v>127</v>
      </c>
      <c r="D174" s="13" t="s">
        <v>134</v>
      </c>
      <c r="E174" s="12" t="s">
        <v>146</v>
      </c>
      <c r="F174" s="12"/>
      <c r="G174" s="15">
        <f>G175</f>
        <v>4828</v>
      </c>
      <c r="H174" s="15">
        <f t="shared" si="78"/>
        <v>0</v>
      </c>
      <c r="I174" s="15">
        <f t="shared" si="78"/>
        <v>3141.15</v>
      </c>
      <c r="J174" s="22"/>
    </row>
    <row r="175" spans="1:10" ht="56.25" outlineLevel="3" x14ac:dyDescent="0.3">
      <c r="A175" s="8" t="s">
        <v>404</v>
      </c>
      <c r="B175" s="9" t="s">
        <v>9</v>
      </c>
      <c r="C175" s="10" t="s">
        <v>127</v>
      </c>
      <c r="D175" s="10" t="s">
        <v>134</v>
      </c>
      <c r="E175" s="10" t="s">
        <v>158</v>
      </c>
      <c r="F175" s="9"/>
      <c r="G175" s="14">
        <f>G176</f>
        <v>4828</v>
      </c>
      <c r="H175" s="14">
        <f t="shared" ref="H175:I175" si="79">H176</f>
        <v>0</v>
      </c>
      <c r="I175" s="14">
        <f t="shared" si="79"/>
        <v>3141.15</v>
      </c>
      <c r="J175" s="22"/>
    </row>
    <row r="176" spans="1:10" ht="75" outlineLevel="5" x14ac:dyDescent="0.3">
      <c r="A176" s="8" t="s">
        <v>79</v>
      </c>
      <c r="B176" s="9" t="s">
        <v>9</v>
      </c>
      <c r="C176" s="10" t="s">
        <v>127</v>
      </c>
      <c r="D176" s="10" t="s">
        <v>134</v>
      </c>
      <c r="E176" s="10" t="s">
        <v>195</v>
      </c>
      <c r="F176" s="9"/>
      <c r="G176" s="14">
        <f>G177</f>
        <v>4828</v>
      </c>
      <c r="H176" s="14">
        <f t="shared" ref="H176:I176" si="80">H177</f>
        <v>0</v>
      </c>
      <c r="I176" s="14">
        <f t="shared" si="80"/>
        <v>3141.15</v>
      </c>
      <c r="J176" s="22"/>
    </row>
    <row r="177" spans="1:10" ht="93.75" outlineLevel="7" x14ac:dyDescent="0.3">
      <c r="A177" s="8" t="s">
        <v>361</v>
      </c>
      <c r="B177" s="9" t="s">
        <v>9</v>
      </c>
      <c r="C177" s="10" t="s">
        <v>127</v>
      </c>
      <c r="D177" s="10" t="s">
        <v>134</v>
      </c>
      <c r="E177" s="10" t="s">
        <v>196</v>
      </c>
      <c r="F177" s="9" t="s">
        <v>2</v>
      </c>
      <c r="G177" s="14">
        <v>4828</v>
      </c>
      <c r="H177" s="14">
        <v>0</v>
      </c>
      <c r="I177" s="14">
        <v>3141.15</v>
      </c>
      <c r="J177" s="22"/>
    </row>
    <row r="178" spans="1:10" outlineLevel="1" x14ac:dyDescent="0.3">
      <c r="A178" s="11" t="s">
        <v>41</v>
      </c>
      <c r="B178" s="12" t="s">
        <v>9</v>
      </c>
      <c r="C178" s="13" t="s">
        <v>129</v>
      </c>
      <c r="D178" s="13"/>
      <c r="E178" s="12" t="s">
        <v>146</v>
      </c>
      <c r="F178" s="12"/>
      <c r="G178" s="15">
        <f>G179</f>
        <v>3563.5</v>
      </c>
      <c r="H178" s="15">
        <f t="shared" ref="H178:I178" si="81">H179</f>
        <v>2879.9</v>
      </c>
      <c r="I178" s="15">
        <f t="shared" si="81"/>
        <v>2995.4</v>
      </c>
      <c r="J178" s="22"/>
    </row>
    <row r="179" spans="1:10" ht="37.5" outlineLevel="2" x14ac:dyDescent="0.3">
      <c r="A179" s="11" t="s">
        <v>48</v>
      </c>
      <c r="B179" s="12" t="s">
        <v>9</v>
      </c>
      <c r="C179" s="13" t="s">
        <v>129</v>
      </c>
      <c r="D179" s="13" t="s">
        <v>137</v>
      </c>
      <c r="E179" s="12" t="s">
        <v>146</v>
      </c>
      <c r="F179" s="12"/>
      <c r="G179" s="15">
        <f>G180</f>
        <v>3563.5</v>
      </c>
      <c r="H179" s="15">
        <f t="shared" ref="H179:I181" si="82">H180</f>
        <v>2879.9</v>
      </c>
      <c r="I179" s="15">
        <f t="shared" si="82"/>
        <v>2995.4</v>
      </c>
      <c r="J179" s="22"/>
    </row>
    <row r="180" spans="1:10" ht="56.25" outlineLevel="3" x14ac:dyDescent="0.3">
      <c r="A180" s="8" t="s">
        <v>408</v>
      </c>
      <c r="B180" s="9" t="s">
        <v>9</v>
      </c>
      <c r="C180" s="10" t="s">
        <v>129</v>
      </c>
      <c r="D180" s="10" t="s">
        <v>137</v>
      </c>
      <c r="E180" s="10" t="s">
        <v>197</v>
      </c>
      <c r="F180" s="9"/>
      <c r="G180" s="14">
        <f>G181</f>
        <v>3563.5</v>
      </c>
      <c r="H180" s="14">
        <f t="shared" si="82"/>
        <v>2879.9</v>
      </c>
      <c r="I180" s="14">
        <f t="shared" si="82"/>
        <v>2995.4</v>
      </c>
      <c r="J180" s="22"/>
    </row>
    <row r="181" spans="1:10" ht="37.5" outlineLevel="4" x14ac:dyDescent="0.3">
      <c r="A181" s="8" t="s">
        <v>81</v>
      </c>
      <c r="B181" s="9" t="s">
        <v>9</v>
      </c>
      <c r="C181" s="10" t="s">
        <v>129</v>
      </c>
      <c r="D181" s="10" t="s">
        <v>137</v>
      </c>
      <c r="E181" s="10" t="s">
        <v>198</v>
      </c>
      <c r="F181" s="9"/>
      <c r="G181" s="14">
        <f>G182</f>
        <v>3563.5</v>
      </c>
      <c r="H181" s="14">
        <f t="shared" si="82"/>
        <v>2879.9</v>
      </c>
      <c r="I181" s="14">
        <f t="shared" si="82"/>
        <v>2995.4</v>
      </c>
      <c r="J181" s="22"/>
    </row>
    <row r="182" spans="1:10" ht="37.5" outlineLevel="5" x14ac:dyDescent="0.3">
      <c r="A182" s="8" t="s">
        <v>82</v>
      </c>
      <c r="B182" s="9" t="s">
        <v>9</v>
      </c>
      <c r="C182" s="10" t="s">
        <v>129</v>
      </c>
      <c r="D182" s="10" t="s">
        <v>137</v>
      </c>
      <c r="E182" s="10" t="s">
        <v>199</v>
      </c>
      <c r="F182" s="9"/>
      <c r="G182" s="14">
        <f>G183+G184</f>
        <v>3563.5</v>
      </c>
      <c r="H182" s="14">
        <f t="shared" ref="H182:I182" si="83">H183+H184</f>
        <v>2879.9</v>
      </c>
      <c r="I182" s="14">
        <f t="shared" si="83"/>
        <v>2995.4</v>
      </c>
      <c r="J182" s="22"/>
    </row>
    <row r="183" spans="1:10" ht="131.25" outlineLevel="7" x14ac:dyDescent="0.3">
      <c r="A183" s="8" t="s">
        <v>371</v>
      </c>
      <c r="B183" s="9" t="s">
        <v>9</v>
      </c>
      <c r="C183" s="10" t="s">
        <v>129</v>
      </c>
      <c r="D183" s="10" t="s">
        <v>137</v>
      </c>
      <c r="E183" s="10" t="s">
        <v>200</v>
      </c>
      <c r="F183" s="9" t="s">
        <v>1</v>
      </c>
      <c r="G183" s="14">
        <f>2769.1+218</f>
        <v>2987.1</v>
      </c>
      <c r="H183" s="14">
        <v>2879.9</v>
      </c>
      <c r="I183" s="14">
        <v>2995.4</v>
      </c>
      <c r="J183" s="22"/>
    </row>
    <row r="184" spans="1:10" ht="75" outlineLevel="7" x14ac:dyDescent="0.3">
      <c r="A184" s="8" t="s">
        <v>372</v>
      </c>
      <c r="B184" s="9" t="s">
        <v>9</v>
      </c>
      <c r="C184" s="10" t="s">
        <v>129</v>
      </c>
      <c r="D184" s="10" t="s">
        <v>137</v>
      </c>
      <c r="E184" s="10" t="s">
        <v>200</v>
      </c>
      <c r="F184" s="9" t="s">
        <v>2</v>
      </c>
      <c r="G184" s="14">
        <v>576.4</v>
      </c>
      <c r="H184" s="14">
        <v>0</v>
      </c>
      <c r="I184" s="14">
        <v>0</v>
      </c>
      <c r="J184" s="22"/>
    </row>
    <row r="185" spans="1:10" outlineLevel="1" x14ac:dyDescent="0.3">
      <c r="A185" s="11" t="s">
        <v>58</v>
      </c>
      <c r="B185" s="12" t="s">
        <v>9</v>
      </c>
      <c r="C185" s="13" t="s">
        <v>131</v>
      </c>
      <c r="D185" s="13"/>
      <c r="E185" s="12" t="s">
        <v>146</v>
      </c>
      <c r="F185" s="12"/>
      <c r="G185" s="15">
        <f>G186</f>
        <v>38238.66691</v>
      </c>
      <c r="H185" s="15">
        <f t="shared" ref="H185:I187" si="84">H186</f>
        <v>38419.599999999999</v>
      </c>
      <c r="I185" s="15">
        <f t="shared" si="84"/>
        <v>48216.800000000003</v>
      </c>
      <c r="J185" s="22"/>
    </row>
    <row r="186" spans="1:10" outlineLevel="2" x14ac:dyDescent="0.3">
      <c r="A186" s="11" t="s">
        <v>83</v>
      </c>
      <c r="B186" s="12" t="s">
        <v>9</v>
      </c>
      <c r="C186" s="13" t="s">
        <v>131</v>
      </c>
      <c r="D186" s="13" t="s">
        <v>127</v>
      </c>
      <c r="E186" s="12" t="s">
        <v>146</v>
      </c>
      <c r="F186" s="12"/>
      <c r="G186" s="15">
        <f>G187</f>
        <v>38238.66691</v>
      </c>
      <c r="H186" s="15">
        <f t="shared" si="84"/>
        <v>38419.599999999999</v>
      </c>
      <c r="I186" s="15">
        <f t="shared" si="84"/>
        <v>48216.800000000003</v>
      </c>
      <c r="J186" s="22"/>
    </row>
    <row r="187" spans="1:10" ht="56.25" outlineLevel="3" x14ac:dyDescent="0.3">
      <c r="A187" s="8" t="s">
        <v>408</v>
      </c>
      <c r="B187" s="9" t="s">
        <v>9</v>
      </c>
      <c r="C187" s="10" t="s">
        <v>131</v>
      </c>
      <c r="D187" s="10" t="s">
        <v>127</v>
      </c>
      <c r="E187" s="10" t="s">
        <v>197</v>
      </c>
      <c r="F187" s="9"/>
      <c r="G187" s="14">
        <f>G188</f>
        <v>38238.66691</v>
      </c>
      <c r="H187" s="14">
        <f t="shared" si="84"/>
        <v>38419.599999999999</v>
      </c>
      <c r="I187" s="14">
        <f t="shared" si="84"/>
        <v>48216.800000000003</v>
      </c>
      <c r="J187" s="22"/>
    </row>
    <row r="188" spans="1:10" ht="37.5" outlineLevel="4" x14ac:dyDescent="0.3">
      <c r="A188" s="8" t="s">
        <v>84</v>
      </c>
      <c r="B188" s="9" t="s">
        <v>9</v>
      </c>
      <c r="C188" s="10" t="s">
        <v>131</v>
      </c>
      <c r="D188" s="10" t="s">
        <v>127</v>
      </c>
      <c r="E188" s="10" t="s">
        <v>201</v>
      </c>
      <c r="F188" s="9"/>
      <c r="G188" s="14">
        <f>G189+G192</f>
        <v>38238.66691</v>
      </c>
      <c r="H188" s="14">
        <f t="shared" ref="H188:I188" si="85">H189+H192</f>
        <v>38419.599999999999</v>
      </c>
      <c r="I188" s="14">
        <f t="shared" si="85"/>
        <v>48216.800000000003</v>
      </c>
      <c r="J188" s="22"/>
    </row>
    <row r="189" spans="1:10" ht="56.25" outlineLevel="5" x14ac:dyDescent="0.3">
      <c r="A189" s="8" t="s">
        <v>85</v>
      </c>
      <c r="B189" s="9" t="s">
        <v>9</v>
      </c>
      <c r="C189" s="10" t="s">
        <v>131</v>
      </c>
      <c r="D189" s="10" t="s">
        <v>127</v>
      </c>
      <c r="E189" s="10" t="s">
        <v>202</v>
      </c>
      <c r="F189" s="9"/>
      <c r="G189" s="14">
        <f>G190+G191</f>
        <v>38238.66691</v>
      </c>
      <c r="H189" s="14">
        <f t="shared" ref="H189:I189" si="86">H190+H191</f>
        <v>38419.599999999999</v>
      </c>
      <c r="I189" s="14">
        <f t="shared" si="86"/>
        <v>41216.800000000003</v>
      </c>
      <c r="J189" s="22"/>
    </row>
    <row r="190" spans="1:10" ht="131.25" outlineLevel="7" x14ac:dyDescent="0.3">
      <c r="A190" s="8" t="s">
        <v>287</v>
      </c>
      <c r="B190" s="9" t="s">
        <v>9</v>
      </c>
      <c r="C190" s="10" t="s">
        <v>131</v>
      </c>
      <c r="D190" s="10" t="s">
        <v>127</v>
      </c>
      <c r="E190" s="10" t="s">
        <v>203</v>
      </c>
      <c r="F190" s="9" t="s">
        <v>1</v>
      </c>
      <c r="G190" s="14">
        <f>34966.7+342</f>
        <v>35308.699999999997</v>
      </c>
      <c r="H190" s="14">
        <v>37717.599999999999</v>
      </c>
      <c r="I190" s="14">
        <v>40514.800000000003</v>
      </c>
      <c r="J190" s="22"/>
    </row>
    <row r="191" spans="1:10" ht="75" outlineLevel="7" x14ac:dyDescent="0.3">
      <c r="A191" s="8" t="s">
        <v>288</v>
      </c>
      <c r="B191" s="9" t="s">
        <v>9</v>
      </c>
      <c r="C191" s="10" t="s">
        <v>131</v>
      </c>
      <c r="D191" s="10" t="s">
        <v>127</v>
      </c>
      <c r="E191" s="10" t="s">
        <v>203</v>
      </c>
      <c r="F191" s="9" t="s">
        <v>2</v>
      </c>
      <c r="G191" s="14">
        <f>2700.2+229.76691</f>
        <v>2929.9669099999996</v>
      </c>
      <c r="H191" s="14">
        <v>702</v>
      </c>
      <c r="I191" s="14">
        <v>702</v>
      </c>
      <c r="J191" s="22"/>
    </row>
    <row r="192" spans="1:10" ht="37.5" outlineLevel="7" x14ac:dyDescent="0.3">
      <c r="A192" s="8" t="s">
        <v>442</v>
      </c>
      <c r="B192" s="9" t="s">
        <v>9</v>
      </c>
      <c r="C192" s="10" t="s">
        <v>131</v>
      </c>
      <c r="D192" s="10" t="s">
        <v>127</v>
      </c>
      <c r="E192" s="10" t="s">
        <v>440</v>
      </c>
      <c r="F192" s="9"/>
      <c r="G192" s="14">
        <f>G193</f>
        <v>0</v>
      </c>
      <c r="H192" s="14">
        <f t="shared" ref="H192:I192" si="87">H193</f>
        <v>0</v>
      </c>
      <c r="I192" s="14">
        <f t="shared" si="87"/>
        <v>7000</v>
      </c>
      <c r="J192" s="22"/>
    </row>
    <row r="193" spans="1:10" ht="75" outlineLevel="7" x14ac:dyDescent="0.3">
      <c r="A193" s="8" t="s">
        <v>443</v>
      </c>
      <c r="B193" s="9" t="s">
        <v>9</v>
      </c>
      <c r="C193" s="10" t="s">
        <v>131</v>
      </c>
      <c r="D193" s="10" t="s">
        <v>127</v>
      </c>
      <c r="E193" s="10" t="s">
        <v>441</v>
      </c>
      <c r="F193" s="9">
        <v>200</v>
      </c>
      <c r="G193" s="14">
        <v>0</v>
      </c>
      <c r="H193" s="14">
        <v>0</v>
      </c>
      <c r="I193" s="14">
        <v>7000</v>
      </c>
      <c r="J193" s="22"/>
    </row>
    <row r="194" spans="1:10" outlineLevel="1" x14ac:dyDescent="0.3">
      <c r="A194" s="11" t="s">
        <v>62</v>
      </c>
      <c r="B194" s="12" t="s">
        <v>9</v>
      </c>
      <c r="C194" s="13" t="s">
        <v>135</v>
      </c>
      <c r="D194" s="13"/>
      <c r="E194" s="12" t="s">
        <v>146</v>
      </c>
      <c r="F194" s="12"/>
      <c r="G194" s="15">
        <f>G195+G215</f>
        <v>145469.18090000001</v>
      </c>
      <c r="H194" s="15">
        <f>H195+H215</f>
        <v>146822.76102000001</v>
      </c>
      <c r="I194" s="15">
        <f>I195+I215</f>
        <v>144857.53484000001</v>
      </c>
      <c r="J194" s="22"/>
    </row>
    <row r="195" spans="1:10" outlineLevel="2" x14ac:dyDescent="0.3">
      <c r="A195" s="11" t="s">
        <v>86</v>
      </c>
      <c r="B195" s="12" t="s">
        <v>9</v>
      </c>
      <c r="C195" s="13" t="s">
        <v>135</v>
      </c>
      <c r="D195" s="13" t="s">
        <v>125</v>
      </c>
      <c r="E195" s="12" t="s">
        <v>146</v>
      </c>
      <c r="F195" s="12"/>
      <c r="G195" s="15">
        <f>G196</f>
        <v>124009.98090000001</v>
      </c>
      <c r="H195" s="15">
        <f t="shared" ref="H195:I196" si="88">H196</f>
        <v>127135.76102000001</v>
      </c>
      <c r="I195" s="15">
        <f t="shared" si="88"/>
        <v>124382.63484</v>
      </c>
      <c r="J195" s="22"/>
    </row>
    <row r="196" spans="1:10" ht="56.25" outlineLevel="3" x14ac:dyDescent="0.3">
      <c r="A196" s="8" t="s">
        <v>408</v>
      </c>
      <c r="B196" s="9" t="s">
        <v>9</v>
      </c>
      <c r="C196" s="10" t="s">
        <v>135</v>
      </c>
      <c r="D196" s="10" t="s">
        <v>125</v>
      </c>
      <c r="E196" s="10" t="s">
        <v>197</v>
      </c>
      <c r="F196" s="9"/>
      <c r="G196" s="14">
        <f>G197</f>
        <v>124009.98090000001</v>
      </c>
      <c r="H196" s="14">
        <f t="shared" si="88"/>
        <v>127135.76102000001</v>
      </c>
      <c r="I196" s="14">
        <f t="shared" si="88"/>
        <v>124382.63484</v>
      </c>
      <c r="J196" s="22"/>
    </row>
    <row r="197" spans="1:10" ht="37.5" outlineLevel="4" x14ac:dyDescent="0.3">
      <c r="A197" s="8" t="s">
        <v>87</v>
      </c>
      <c r="B197" s="9" t="s">
        <v>9</v>
      </c>
      <c r="C197" s="10" t="s">
        <v>135</v>
      </c>
      <c r="D197" s="10" t="s">
        <v>125</v>
      </c>
      <c r="E197" s="10" t="s">
        <v>204</v>
      </c>
      <c r="F197" s="9"/>
      <c r="G197" s="14">
        <f>G198+G201+G205+G207+G212+G210</f>
        <v>124009.98090000001</v>
      </c>
      <c r="H197" s="14">
        <f>H198+H201+H205+H207+H212</f>
        <v>127135.76102000001</v>
      </c>
      <c r="I197" s="14">
        <f>I198+I201+I205+I207+I212</f>
        <v>124382.63484</v>
      </c>
      <c r="J197" s="22"/>
    </row>
    <row r="198" spans="1:10" ht="37.5" outlineLevel="5" x14ac:dyDescent="0.3">
      <c r="A198" s="8" t="s">
        <v>88</v>
      </c>
      <c r="B198" s="9" t="s">
        <v>9</v>
      </c>
      <c r="C198" s="10" t="s">
        <v>135</v>
      </c>
      <c r="D198" s="10" t="s">
        <v>125</v>
      </c>
      <c r="E198" s="10" t="s">
        <v>205</v>
      </c>
      <c r="F198" s="9"/>
      <c r="G198" s="14">
        <f>G199+G200</f>
        <v>30115.085879999999</v>
      </c>
      <c r="H198" s="14">
        <f t="shared" ref="H198:I198" si="89">H199+H200</f>
        <v>27922.799999999999</v>
      </c>
      <c r="I198" s="14">
        <f t="shared" si="89"/>
        <v>29030.1</v>
      </c>
      <c r="J198" s="22"/>
    </row>
    <row r="199" spans="1:10" ht="150" outlineLevel="7" x14ac:dyDescent="0.3">
      <c r="A199" s="8" t="s">
        <v>369</v>
      </c>
      <c r="B199" s="9" t="s">
        <v>9</v>
      </c>
      <c r="C199" s="10" t="s">
        <v>135</v>
      </c>
      <c r="D199" s="10" t="s">
        <v>125</v>
      </c>
      <c r="E199" s="10" t="s">
        <v>206</v>
      </c>
      <c r="F199" s="9" t="s">
        <v>1</v>
      </c>
      <c r="G199" s="14">
        <v>26325.1</v>
      </c>
      <c r="H199" s="14">
        <v>27596.1</v>
      </c>
      <c r="I199" s="14">
        <v>28694</v>
      </c>
      <c r="J199" s="22"/>
    </row>
    <row r="200" spans="1:10" ht="93.75" outlineLevel="7" x14ac:dyDescent="0.3">
      <c r="A200" s="8" t="s">
        <v>370</v>
      </c>
      <c r="B200" s="9" t="s">
        <v>9</v>
      </c>
      <c r="C200" s="10" t="s">
        <v>135</v>
      </c>
      <c r="D200" s="10" t="s">
        <v>125</v>
      </c>
      <c r="E200" s="10" t="s">
        <v>206</v>
      </c>
      <c r="F200" s="9" t="s">
        <v>2</v>
      </c>
      <c r="G200" s="14">
        <f>3727.04912+62.93676</f>
        <v>3789.9858800000002</v>
      </c>
      <c r="H200" s="14">
        <v>326.7</v>
      </c>
      <c r="I200" s="14">
        <v>336.1</v>
      </c>
      <c r="J200" s="22"/>
    </row>
    <row r="201" spans="1:10" ht="37.5" outlineLevel="5" x14ac:dyDescent="0.3">
      <c r="A201" s="8" t="s">
        <v>89</v>
      </c>
      <c r="B201" s="9" t="s">
        <v>9</v>
      </c>
      <c r="C201" s="10" t="s">
        <v>135</v>
      </c>
      <c r="D201" s="10" t="s">
        <v>125</v>
      </c>
      <c r="E201" s="10" t="s">
        <v>207</v>
      </c>
      <c r="F201" s="9"/>
      <c r="G201" s="14">
        <f>G202+G203+G204</f>
        <v>87370.846399999995</v>
      </c>
      <c r="H201" s="14">
        <f>H202+H203+H204</f>
        <v>92795.200000000012</v>
      </c>
      <c r="I201" s="14">
        <f>I202+I203+I204</f>
        <v>89623.900000000009</v>
      </c>
      <c r="J201" s="22"/>
    </row>
    <row r="202" spans="1:10" ht="131.25" outlineLevel="7" x14ac:dyDescent="0.3">
      <c r="A202" s="8" t="s">
        <v>366</v>
      </c>
      <c r="B202" s="9" t="s">
        <v>9</v>
      </c>
      <c r="C202" s="10" t="s">
        <v>135</v>
      </c>
      <c r="D202" s="10" t="s">
        <v>125</v>
      </c>
      <c r="E202" s="10" t="s">
        <v>208</v>
      </c>
      <c r="F202" s="9" t="s">
        <v>1</v>
      </c>
      <c r="G202" s="14">
        <v>69211.100000000006</v>
      </c>
      <c r="H202" s="14">
        <v>72368.100000000006</v>
      </c>
      <c r="I202" s="14">
        <v>77535.5</v>
      </c>
      <c r="J202" s="22"/>
    </row>
    <row r="203" spans="1:10" ht="75" outlineLevel="7" x14ac:dyDescent="0.3">
      <c r="A203" s="8" t="s">
        <v>367</v>
      </c>
      <c r="B203" s="9" t="s">
        <v>9</v>
      </c>
      <c r="C203" s="10" t="s">
        <v>135</v>
      </c>
      <c r="D203" s="10" t="s">
        <v>125</v>
      </c>
      <c r="E203" s="10" t="s">
        <v>208</v>
      </c>
      <c r="F203" s="9" t="s">
        <v>2</v>
      </c>
      <c r="G203" s="14">
        <f>14208.81607+1784.53033</f>
        <v>15993.3464</v>
      </c>
      <c r="H203" s="14">
        <f>7427.1+13000</f>
        <v>20427.099999999999</v>
      </c>
      <c r="I203" s="14">
        <v>10262.1</v>
      </c>
      <c r="J203" s="22"/>
    </row>
    <row r="204" spans="1:10" ht="56.25" outlineLevel="7" x14ac:dyDescent="0.3">
      <c r="A204" s="8" t="s">
        <v>368</v>
      </c>
      <c r="B204" s="9" t="s">
        <v>9</v>
      </c>
      <c r="C204" s="10" t="s">
        <v>135</v>
      </c>
      <c r="D204" s="10" t="s">
        <v>125</v>
      </c>
      <c r="E204" s="10" t="s">
        <v>208</v>
      </c>
      <c r="F204" s="9" t="s">
        <v>5</v>
      </c>
      <c r="G204" s="14">
        <v>2166.4</v>
      </c>
      <c r="H204" s="14">
        <v>0</v>
      </c>
      <c r="I204" s="14">
        <v>1826.3</v>
      </c>
      <c r="J204" s="22"/>
    </row>
    <row r="205" spans="1:10" ht="37.5" outlineLevel="5" x14ac:dyDescent="0.3">
      <c r="A205" s="8" t="s">
        <v>90</v>
      </c>
      <c r="B205" s="9" t="s">
        <v>9</v>
      </c>
      <c r="C205" s="10" t="s">
        <v>135</v>
      </c>
      <c r="D205" s="10" t="s">
        <v>125</v>
      </c>
      <c r="E205" s="10" t="s">
        <v>209</v>
      </c>
      <c r="F205" s="9"/>
      <c r="G205" s="14">
        <f>G206</f>
        <v>190.54643999999999</v>
      </c>
      <c r="H205" s="14">
        <f t="shared" ref="H205:I205" si="90">H206</f>
        <v>193.06102000000001</v>
      </c>
      <c r="I205" s="14">
        <f t="shared" si="90"/>
        <v>193.43484000000001</v>
      </c>
      <c r="J205" s="22"/>
    </row>
    <row r="206" spans="1:10" ht="75" outlineLevel="7" x14ac:dyDescent="0.3">
      <c r="A206" s="8" t="s">
        <v>365</v>
      </c>
      <c r="B206" s="9" t="s">
        <v>9</v>
      </c>
      <c r="C206" s="10" t="s">
        <v>135</v>
      </c>
      <c r="D206" s="10" t="s">
        <v>125</v>
      </c>
      <c r="E206" s="10" t="s">
        <v>210</v>
      </c>
      <c r="F206" s="9" t="s">
        <v>2</v>
      </c>
      <c r="G206" s="14">
        <v>190.54643999999999</v>
      </c>
      <c r="H206" s="14">
        <v>193.06102000000001</v>
      </c>
      <c r="I206" s="14">
        <v>193.43484000000001</v>
      </c>
      <c r="J206" s="22"/>
    </row>
    <row r="207" spans="1:10" ht="56.25" outlineLevel="5" x14ac:dyDescent="0.3">
      <c r="A207" s="8" t="s">
        <v>91</v>
      </c>
      <c r="B207" s="9" t="s">
        <v>9</v>
      </c>
      <c r="C207" s="10" t="s">
        <v>135</v>
      </c>
      <c r="D207" s="10" t="s">
        <v>125</v>
      </c>
      <c r="E207" s="10" t="s">
        <v>211</v>
      </c>
      <c r="F207" s="9"/>
      <c r="G207" s="14">
        <f>G208+G209</f>
        <v>1464.4391700000001</v>
      </c>
      <c r="H207" s="14">
        <f t="shared" ref="H207:I207" si="91">H208+H209</f>
        <v>1460</v>
      </c>
      <c r="I207" s="14">
        <f t="shared" si="91"/>
        <v>0</v>
      </c>
      <c r="J207" s="22"/>
    </row>
    <row r="208" spans="1:10" ht="112.5" outlineLevel="7" x14ac:dyDescent="0.3">
      <c r="A208" s="8" t="s">
        <v>364</v>
      </c>
      <c r="B208" s="9" t="s">
        <v>9</v>
      </c>
      <c r="C208" s="10" t="s">
        <v>135</v>
      </c>
      <c r="D208" s="10" t="s">
        <v>125</v>
      </c>
      <c r="E208" s="10" t="s">
        <v>212</v>
      </c>
      <c r="F208" s="9" t="s">
        <v>2</v>
      </c>
      <c r="G208" s="14">
        <v>1346.4839300000001</v>
      </c>
      <c r="H208" s="14">
        <v>1460</v>
      </c>
      <c r="I208" s="14">
        <v>0</v>
      </c>
      <c r="J208" s="22"/>
    </row>
    <row r="209" spans="1:10" ht="93.75" outlineLevel="7" x14ac:dyDescent="0.3">
      <c r="A209" s="8" t="s">
        <v>469</v>
      </c>
      <c r="B209" s="9" t="s">
        <v>9</v>
      </c>
      <c r="C209" s="10" t="s">
        <v>135</v>
      </c>
      <c r="D209" s="10" t="s">
        <v>125</v>
      </c>
      <c r="E209" s="10" t="s">
        <v>468</v>
      </c>
      <c r="F209" s="9">
        <v>200</v>
      </c>
      <c r="G209" s="14">
        <v>117.95524</v>
      </c>
      <c r="H209" s="14">
        <v>0</v>
      </c>
      <c r="I209" s="14">
        <v>0</v>
      </c>
      <c r="J209" s="22"/>
    </row>
    <row r="210" spans="1:10" ht="75" outlineLevel="7" x14ac:dyDescent="0.3">
      <c r="A210" s="8" t="s">
        <v>471</v>
      </c>
      <c r="B210" s="9" t="s">
        <v>9</v>
      </c>
      <c r="C210" s="10" t="s">
        <v>135</v>
      </c>
      <c r="D210" s="10" t="s">
        <v>125</v>
      </c>
      <c r="E210" s="10" t="s">
        <v>470</v>
      </c>
      <c r="F210" s="9"/>
      <c r="G210" s="14">
        <f>G211</f>
        <v>58.977620000000002</v>
      </c>
      <c r="H210" s="14">
        <f t="shared" ref="H210:I210" si="92">H211</f>
        <v>0</v>
      </c>
      <c r="I210" s="14">
        <f t="shared" si="92"/>
        <v>0</v>
      </c>
      <c r="J210" s="22"/>
    </row>
    <row r="211" spans="1:10" ht="75" outlineLevel="7" x14ac:dyDescent="0.3">
      <c r="A211" s="8" t="s">
        <v>472</v>
      </c>
      <c r="B211" s="9" t="s">
        <v>9</v>
      </c>
      <c r="C211" s="10" t="s">
        <v>135</v>
      </c>
      <c r="D211" s="10" t="s">
        <v>125</v>
      </c>
      <c r="E211" s="10" t="s">
        <v>473</v>
      </c>
      <c r="F211" s="9">
        <v>300</v>
      </c>
      <c r="G211" s="14">
        <v>58.977620000000002</v>
      </c>
      <c r="H211" s="14">
        <v>0</v>
      </c>
      <c r="I211" s="14">
        <v>0</v>
      </c>
      <c r="J211" s="22"/>
    </row>
    <row r="212" spans="1:10" ht="37.5" outlineLevel="7" x14ac:dyDescent="0.3">
      <c r="A212" s="8" t="s">
        <v>419</v>
      </c>
      <c r="B212" s="9">
        <v>922</v>
      </c>
      <c r="C212" s="10" t="s">
        <v>135</v>
      </c>
      <c r="D212" s="10" t="s">
        <v>125</v>
      </c>
      <c r="E212" s="10" t="s">
        <v>418</v>
      </c>
      <c r="F212" s="9"/>
      <c r="G212" s="14">
        <f>G213+G214</f>
        <v>4810.0853900000002</v>
      </c>
      <c r="H212" s="14">
        <f t="shared" ref="H212:I212" si="93">H213+H214</f>
        <v>4764.7</v>
      </c>
      <c r="I212" s="14">
        <f t="shared" si="93"/>
        <v>5535.2</v>
      </c>
      <c r="J212" s="22"/>
    </row>
    <row r="213" spans="1:10" ht="131.25" outlineLevel="7" x14ac:dyDescent="0.3">
      <c r="A213" s="8" t="s">
        <v>422</v>
      </c>
      <c r="B213" s="9">
        <v>922</v>
      </c>
      <c r="C213" s="10" t="s">
        <v>135</v>
      </c>
      <c r="D213" s="10" t="s">
        <v>125</v>
      </c>
      <c r="E213" s="10" t="s">
        <v>420</v>
      </c>
      <c r="F213" s="9">
        <v>100</v>
      </c>
      <c r="G213" s="14">
        <v>2998.3</v>
      </c>
      <c r="H213" s="14">
        <v>3264.7</v>
      </c>
      <c r="I213" s="14">
        <v>3535.2</v>
      </c>
      <c r="J213" s="22"/>
    </row>
    <row r="214" spans="1:10" ht="75" outlineLevel="7" x14ac:dyDescent="0.3">
      <c r="A214" s="8" t="s">
        <v>421</v>
      </c>
      <c r="B214" s="9">
        <v>922</v>
      </c>
      <c r="C214" s="10" t="s">
        <v>135</v>
      </c>
      <c r="D214" s="10" t="s">
        <v>125</v>
      </c>
      <c r="E214" s="10" t="s">
        <v>420</v>
      </c>
      <c r="F214" s="9">
        <v>200</v>
      </c>
      <c r="G214" s="14">
        <f>1393.5+418.28539</f>
        <v>1811.78539</v>
      </c>
      <c r="H214" s="14">
        <v>1500</v>
      </c>
      <c r="I214" s="14">
        <v>2000</v>
      </c>
      <c r="J214" s="22"/>
    </row>
    <row r="215" spans="1:10" ht="37.5" outlineLevel="2" x14ac:dyDescent="0.3">
      <c r="A215" s="11" t="s">
        <v>63</v>
      </c>
      <c r="B215" s="12" t="s">
        <v>9</v>
      </c>
      <c r="C215" s="13" t="s">
        <v>135</v>
      </c>
      <c r="D215" s="13" t="s">
        <v>129</v>
      </c>
      <c r="E215" s="12" t="s">
        <v>146</v>
      </c>
      <c r="F215" s="12"/>
      <c r="G215" s="15">
        <f>G216</f>
        <v>21459.200000000001</v>
      </c>
      <c r="H215" s="15">
        <f t="shared" ref="H215:I216" si="94">H216</f>
        <v>19687</v>
      </c>
      <c r="I215" s="15">
        <f t="shared" si="94"/>
        <v>20474.900000000001</v>
      </c>
      <c r="J215" s="22"/>
    </row>
    <row r="216" spans="1:10" ht="56.25" outlineLevel="3" x14ac:dyDescent="0.3">
      <c r="A216" s="8" t="s">
        <v>408</v>
      </c>
      <c r="B216" s="9" t="s">
        <v>9</v>
      </c>
      <c r="C216" s="10" t="s">
        <v>135</v>
      </c>
      <c r="D216" s="10" t="s">
        <v>129</v>
      </c>
      <c r="E216" s="10" t="s">
        <v>197</v>
      </c>
      <c r="F216" s="9"/>
      <c r="G216" s="14">
        <f>G217</f>
        <v>21459.200000000001</v>
      </c>
      <c r="H216" s="14">
        <f t="shared" si="94"/>
        <v>19687</v>
      </c>
      <c r="I216" s="14">
        <f t="shared" si="94"/>
        <v>20474.900000000001</v>
      </c>
      <c r="J216" s="22"/>
    </row>
    <row r="217" spans="1:10" ht="37.5" outlineLevel="4" x14ac:dyDescent="0.3">
      <c r="A217" s="8" t="s">
        <v>92</v>
      </c>
      <c r="B217" s="9" t="s">
        <v>9</v>
      </c>
      <c r="C217" s="10" t="s">
        <v>135</v>
      </c>
      <c r="D217" s="10" t="s">
        <v>129</v>
      </c>
      <c r="E217" s="10" t="s">
        <v>213</v>
      </c>
      <c r="F217" s="9"/>
      <c r="G217" s="14">
        <f>G218+G221</f>
        <v>21459.200000000001</v>
      </c>
      <c r="H217" s="14">
        <f t="shared" ref="H217:I217" si="95">H218+H221</f>
        <v>19687</v>
      </c>
      <c r="I217" s="14">
        <f t="shared" si="95"/>
        <v>20474.900000000001</v>
      </c>
      <c r="J217" s="22"/>
    </row>
    <row r="218" spans="1:10" ht="93.75" outlineLevel="5" x14ac:dyDescent="0.3">
      <c r="A218" s="8" t="s">
        <v>93</v>
      </c>
      <c r="B218" s="9" t="s">
        <v>9</v>
      </c>
      <c r="C218" s="10" t="s">
        <v>135</v>
      </c>
      <c r="D218" s="10" t="s">
        <v>129</v>
      </c>
      <c r="E218" s="10" t="s">
        <v>214</v>
      </c>
      <c r="F218" s="9"/>
      <c r="G218" s="14">
        <f>G219+G220</f>
        <v>2962.7</v>
      </c>
      <c r="H218" s="14">
        <f t="shared" ref="H218:I218" si="96">H219+H220</f>
        <v>2700.7</v>
      </c>
      <c r="I218" s="14">
        <f t="shared" si="96"/>
        <v>2808.7</v>
      </c>
      <c r="J218" s="22"/>
    </row>
    <row r="219" spans="1:10" ht="131.25" outlineLevel="7" x14ac:dyDescent="0.3">
      <c r="A219" s="8" t="s">
        <v>283</v>
      </c>
      <c r="B219" s="9" t="s">
        <v>9</v>
      </c>
      <c r="C219" s="10" t="s">
        <v>135</v>
      </c>
      <c r="D219" s="10" t="s">
        <v>129</v>
      </c>
      <c r="E219" s="10" t="s">
        <v>215</v>
      </c>
      <c r="F219" s="9" t="s">
        <v>1</v>
      </c>
      <c r="G219" s="14">
        <f>2596.2+294</f>
        <v>2890.2</v>
      </c>
      <c r="H219" s="14">
        <v>2700.7</v>
      </c>
      <c r="I219" s="14">
        <v>2808.7</v>
      </c>
      <c r="J219" s="22"/>
    </row>
    <row r="220" spans="1:10" ht="75" outlineLevel="7" x14ac:dyDescent="0.3">
      <c r="A220" s="8" t="s">
        <v>284</v>
      </c>
      <c r="B220" s="9" t="s">
        <v>9</v>
      </c>
      <c r="C220" s="10" t="s">
        <v>135</v>
      </c>
      <c r="D220" s="10" t="s">
        <v>129</v>
      </c>
      <c r="E220" s="10" t="s">
        <v>215</v>
      </c>
      <c r="F220" s="9" t="s">
        <v>2</v>
      </c>
      <c r="G220" s="14">
        <v>72.5</v>
      </c>
      <c r="H220" s="14">
        <v>0</v>
      </c>
      <c r="I220" s="14">
        <v>0</v>
      </c>
      <c r="J220" s="22"/>
    </row>
    <row r="221" spans="1:10" ht="56.25" outlineLevel="5" x14ac:dyDescent="0.3">
      <c r="A221" s="8" t="s">
        <v>94</v>
      </c>
      <c r="B221" s="9" t="s">
        <v>9</v>
      </c>
      <c r="C221" s="10" t="s">
        <v>135</v>
      </c>
      <c r="D221" s="10" t="s">
        <v>129</v>
      </c>
      <c r="E221" s="10" t="s">
        <v>216</v>
      </c>
      <c r="F221" s="9"/>
      <c r="G221" s="14">
        <f>G222+G223</f>
        <v>18496.5</v>
      </c>
      <c r="H221" s="14">
        <f t="shared" ref="H221:I221" si="97">H222+H223</f>
        <v>16986.3</v>
      </c>
      <c r="I221" s="14">
        <f t="shared" si="97"/>
        <v>17666.2</v>
      </c>
      <c r="J221" s="22"/>
    </row>
    <row r="222" spans="1:10" ht="131.25" outlineLevel="7" x14ac:dyDescent="0.3">
      <c r="A222" s="8" t="s">
        <v>287</v>
      </c>
      <c r="B222" s="9" t="s">
        <v>9</v>
      </c>
      <c r="C222" s="10" t="s">
        <v>135</v>
      </c>
      <c r="D222" s="10" t="s">
        <v>129</v>
      </c>
      <c r="E222" s="10" t="s">
        <v>383</v>
      </c>
      <c r="F222" s="9" t="s">
        <v>1</v>
      </c>
      <c r="G222" s="14">
        <f>16332.7+1893</f>
        <v>18225.7</v>
      </c>
      <c r="H222" s="14">
        <v>16986.3</v>
      </c>
      <c r="I222" s="14">
        <v>17666.2</v>
      </c>
      <c r="J222" s="22"/>
    </row>
    <row r="223" spans="1:10" ht="75" outlineLevel="7" x14ac:dyDescent="0.3">
      <c r="A223" s="8" t="s">
        <v>288</v>
      </c>
      <c r="B223" s="9" t="s">
        <v>9</v>
      </c>
      <c r="C223" s="10" t="s">
        <v>135</v>
      </c>
      <c r="D223" s="10" t="s">
        <v>129</v>
      </c>
      <c r="E223" s="10" t="s">
        <v>383</v>
      </c>
      <c r="F223" s="9" t="s">
        <v>2</v>
      </c>
      <c r="G223" s="14">
        <f>22.5+248.3</f>
        <v>270.8</v>
      </c>
      <c r="H223" s="14">
        <v>0</v>
      </c>
      <c r="I223" s="14">
        <v>0</v>
      </c>
      <c r="J223" s="22"/>
    </row>
    <row r="224" spans="1:10" ht="37.5" x14ac:dyDescent="0.3">
      <c r="A224" s="11" t="s">
        <v>95</v>
      </c>
      <c r="B224" s="12" t="s">
        <v>10</v>
      </c>
      <c r="C224" s="12"/>
      <c r="D224" s="12"/>
      <c r="E224" s="12" t="s">
        <v>146</v>
      </c>
      <c r="F224" s="12"/>
      <c r="G224" s="15">
        <f>G225+G231+G237+G323+G339</f>
        <v>1168706.8625099999</v>
      </c>
      <c r="H224" s="15">
        <f>H225+H231+H237+H323+H339</f>
        <v>1147893.19117</v>
      </c>
      <c r="I224" s="15">
        <f>I225+I231+I237+I323+I339</f>
        <v>1326932.057</v>
      </c>
      <c r="J224" s="22"/>
    </row>
    <row r="225" spans="1:12" outlineLevel="1" x14ac:dyDescent="0.3">
      <c r="A225" s="11" t="s">
        <v>29</v>
      </c>
      <c r="B225" s="12" t="s">
        <v>10</v>
      </c>
      <c r="C225" s="13" t="s">
        <v>125</v>
      </c>
      <c r="D225" s="13"/>
      <c r="E225" s="12" t="s">
        <v>146</v>
      </c>
      <c r="F225" s="12"/>
      <c r="G225" s="15">
        <f>G226</f>
        <v>2427</v>
      </c>
      <c r="H225" s="15">
        <f t="shared" ref="H225:I227" si="98">H226</f>
        <v>2522</v>
      </c>
      <c r="I225" s="15">
        <f t="shared" si="98"/>
        <v>2621</v>
      </c>
      <c r="J225" s="22"/>
    </row>
    <row r="226" spans="1:12" outlineLevel="2" x14ac:dyDescent="0.3">
      <c r="A226" s="11" t="s">
        <v>14</v>
      </c>
      <c r="B226" s="12" t="s">
        <v>10</v>
      </c>
      <c r="C226" s="13" t="s">
        <v>125</v>
      </c>
      <c r="D226" s="13" t="s">
        <v>132</v>
      </c>
      <c r="E226" s="12" t="s">
        <v>146</v>
      </c>
      <c r="F226" s="12"/>
      <c r="G226" s="15">
        <f>G227</f>
        <v>2427</v>
      </c>
      <c r="H226" s="15">
        <f t="shared" si="98"/>
        <v>2522</v>
      </c>
      <c r="I226" s="15">
        <f t="shared" si="98"/>
        <v>2621</v>
      </c>
      <c r="J226" s="22"/>
    </row>
    <row r="227" spans="1:12" ht="75" outlineLevel="3" x14ac:dyDescent="0.3">
      <c r="A227" s="8" t="s">
        <v>407</v>
      </c>
      <c r="B227" s="9" t="s">
        <v>10</v>
      </c>
      <c r="C227" s="10" t="s">
        <v>125</v>
      </c>
      <c r="D227" s="10" t="s">
        <v>132</v>
      </c>
      <c r="E227" s="10" t="s">
        <v>179</v>
      </c>
      <c r="F227" s="9"/>
      <c r="G227" s="14">
        <f>G228</f>
        <v>2427</v>
      </c>
      <c r="H227" s="14">
        <f t="shared" si="98"/>
        <v>2522</v>
      </c>
      <c r="I227" s="14">
        <f t="shared" si="98"/>
        <v>2621</v>
      </c>
      <c r="J227" s="22"/>
    </row>
    <row r="228" spans="1:12" ht="37.5" outlineLevel="4" x14ac:dyDescent="0.3">
      <c r="A228" s="8" t="s">
        <v>22</v>
      </c>
      <c r="B228" s="9" t="s">
        <v>10</v>
      </c>
      <c r="C228" s="10" t="s">
        <v>125</v>
      </c>
      <c r="D228" s="10" t="s">
        <v>132</v>
      </c>
      <c r="E228" s="10" t="s">
        <v>217</v>
      </c>
      <c r="F228" s="9"/>
      <c r="G228" s="14">
        <f>G229</f>
        <v>2427</v>
      </c>
      <c r="H228" s="14">
        <f t="shared" ref="H228:I228" si="99">H229</f>
        <v>2522</v>
      </c>
      <c r="I228" s="14">
        <f t="shared" si="99"/>
        <v>2621</v>
      </c>
      <c r="J228" s="22"/>
    </row>
    <row r="229" spans="1:12" ht="93.75" outlineLevel="5" x14ac:dyDescent="0.3">
      <c r="A229" s="8" t="s">
        <v>23</v>
      </c>
      <c r="B229" s="9" t="s">
        <v>10</v>
      </c>
      <c r="C229" s="10" t="s">
        <v>125</v>
      </c>
      <c r="D229" s="10" t="s">
        <v>132</v>
      </c>
      <c r="E229" s="10" t="s">
        <v>218</v>
      </c>
      <c r="F229" s="9"/>
      <c r="G229" s="14">
        <f>G230</f>
        <v>2427</v>
      </c>
      <c r="H229" s="14">
        <f t="shared" ref="H229:I229" si="100">H230</f>
        <v>2522</v>
      </c>
      <c r="I229" s="14">
        <f t="shared" si="100"/>
        <v>2621</v>
      </c>
      <c r="J229" s="22"/>
    </row>
    <row r="230" spans="1:12" ht="150" outlineLevel="7" x14ac:dyDescent="0.3">
      <c r="A230" s="8" t="s">
        <v>363</v>
      </c>
      <c r="B230" s="9" t="s">
        <v>10</v>
      </c>
      <c r="C230" s="10" t="s">
        <v>125</v>
      </c>
      <c r="D230" s="10" t="s">
        <v>132</v>
      </c>
      <c r="E230" s="10" t="s">
        <v>395</v>
      </c>
      <c r="F230" s="9" t="s">
        <v>1</v>
      </c>
      <c r="G230" s="14">
        <v>2427</v>
      </c>
      <c r="H230" s="14">
        <v>2522</v>
      </c>
      <c r="I230" s="14">
        <v>2621</v>
      </c>
      <c r="J230" s="22"/>
    </row>
    <row r="231" spans="1:12" ht="56.25" outlineLevel="1" x14ac:dyDescent="0.3">
      <c r="A231" s="11" t="s">
        <v>37</v>
      </c>
      <c r="B231" s="12" t="s">
        <v>10</v>
      </c>
      <c r="C231" s="13" t="s">
        <v>127</v>
      </c>
      <c r="D231" s="13"/>
      <c r="E231" s="12" t="s">
        <v>146</v>
      </c>
      <c r="F231" s="12"/>
      <c r="G231" s="15">
        <f>G232</f>
        <v>22778.126</v>
      </c>
      <c r="H231" s="15">
        <f t="shared" ref="H231:I233" si="101">H232</f>
        <v>0</v>
      </c>
      <c r="I231" s="15">
        <f t="shared" si="101"/>
        <v>0</v>
      </c>
      <c r="J231" s="22"/>
    </row>
    <row r="232" spans="1:12" ht="56.25" outlineLevel="2" x14ac:dyDescent="0.3">
      <c r="A232" s="11" t="s">
        <v>39</v>
      </c>
      <c r="B232" s="12" t="s">
        <v>10</v>
      </c>
      <c r="C232" s="13" t="s">
        <v>127</v>
      </c>
      <c r="D232" s="13" t="s">
        <v>134</v>
      </c>
      <c r="E232" s="12" t="s">
        <v>146</v>
      </c>
      <c r="F232" s="12"/>
      <c r="G232" s="15">
        <f>G233</f>
        <v>22778.126</v>
      </c>
      <c r="H232" s="15">
        <f t="shared" si="101"/>
        <v>0</v>
      </c>
      <c r="I232" s="15">
        <f t="shared" si="101"/>
        <v>0</v>
      </c>
      <c r="J232" s="22"/>
    </row>
    <row r="233" spans="1:12" ht="56.25" outlineLevel="3" x14ac:dyDescent="0.3">
      <c r="A233" s="8" t="s">
        <v>404</v>
      </c>
      <c r="B233" s="9" t="s">
        <v>10</v>
      </c>
      <c r="C233" s="10" t="s">
        <v>127</v>
      </c>
      <c r="D233" s="10" t="s">
        <v>134</v>
      </c>
      <c r="E233" s="10" t="s">
        <v>158</v>
      </c>
      <c r="F233" s="9"/>
      <c r="G233" s="14">
        <f>G234</f>
        <v>22778.126</v>
      </c>
      <c r="H233" s="14">
        <f t="shared" si="101"/>
        <v>0</v>
      </c>
      <c r="I233" s="14">
        <f t="shared" si="101"/>
        <v>0</v>
      </c>
      <c r="J233" s="22"/>
    </row>
    <row r="234" spans="1:12" ht="75" outlineLevel="5" x14ac:dyDescent="0.3">
      <c r="A234" s="8" t="s">
        <v>79</v>
      </c>
      <c r="B234" s="9" t="s">
        <v>10</v>
      </c>
      <c r="C234" s="10" t="s">
        <v>127</v>
      </c>
      <c r="D234" s="10" t="s">
        <v>134</v>
      </c>
      <c r="E234" s="10" t="s">
        <v>195</v>
      </c>
      <c r="F234" s="9"/>
      <c r="G234" s="14">
        <f>G235+G236</f>
        <v>22778.126</v>
      </c>
      <c r="H234" s="14">
        <f t="shared" ref="H234:I234" si="102">H235+H236</f>
        <v>0</v>
      </c>
      <c r="I234" s="14">
        <f t="shared" si="102"/>
        <v>0</v>
      </c>
      <c r="J234" s="22"/>
    </row>
    <row r="235" spans="1:12" ht="93.75" outlineLevel="7" x14ac:dyDescent="0.3">
      <c r="A235" s="8" t="s">
        <v>361</v>
      </c>
      <c r="B235" s="9" t="s">
        <v>10</v>
      </c>
      <c r="C235" s="10" t="s">
        <v>127</v>
      </c>
      <c r="D235" s="10" t="s">
        <v>134</v>
      </c>
      <c r="E235" s="10" t="s">
        <v>196</v>
      </c>
      <c r="F235" s="9" t="s">
        <v>2</v>
      </c>
      <c r="G235" s="14">
        <f>5040.92+132.6438</f>
        <v>5173.5637999999999</v>
      </c>
      <c r="H235" s="14">
        <v>0</v>
      </c>
      <c r="I235" s="14">
        <v>0</v>
      </c>
      <c r="J235" s="22"/>
    </row>
    <row r="236" spans="1:12" ht="112.5" outlineLevel="7" x14ac:dyDescent="0.3">
      <c r="A236" s="8" t="s">
        <v>362</v>
      </c>
      <c r="B236" s="9" t="s">
        <v>10</v>
      </c>
      <c r="C236" s="10" t="s">
        <v>127</v>
      </c>
      <c r="D236" s="10" t="s">
        <v>134</v>
      </c>
      <c r="E236" s="10" t="s">
        <v>196</v>
      </c>
      <c r="F236" s="9" t="s">
        <v>8</v>
      </c>
      <c r="G236" s="14">
        <f>17542.05+62.5122</f>
        <v>17604.5622</v>
      </c>
      <c r="H236" s="14">
        <v>0</v>
      </c>
      <c r="I236" s="14">
        <v>0</v>
      </c>
      <c r="J236" s="22"/>
      <c r="L236" s="2">
        <f>G177+G235</f>
        <v>10001.5638</v>
      </c>
    </row>
    <row r="237" spans="1:12" outlineLevel="1" x14ac:dyDescent="0.3">
      <c r="A237" s="11" t="s">
        <v>58</v>
      </c>
      <c r="B237" s="12" t="s">
        <v>10</v>
      </c>
      <c r="C237" s="13" t="s">
        <v>131</v>
      </c>
      <c r="D237" s="13"/>
      <c r="E237" s="12" t="s">
        <v>146</v>
      </c>
      <c r="F237" s="12"/>
      <c r="G237" s="15">
        <f>G238+G251+G279+G289+G303</f>
        <v>1103928.2545099999</v>
      </c>
      <c r="H237" s="15">
        <f>H238+H251+H279+H289+H303</f>
        <v>1119630.4911700001</v>
      </c>
      <c r="I237" s="15">
        <f>I238+I251+I279+I289+I303</f>
        <v>1289648.3570000001</v>
      </c>
      <c r="J237" s="22"/>
    </row>
    <row r="238" spans="1:12" outlineLevel="2" x14ac:dyDescent="0.3">
      <c r="A238" s="11" t="s">
        <v>96</v>
      </c>
      <c r="B238" s="12" t="s">
        <v>10</v>
      </c>
      <c r="C238" s="13" t="s">
        <v>131</v>
      </c>
      <c r="D238" s="13" t="s">
        <v>125</v>
      </c>
      <c r="E238" s="12" t="s">
        <v>146</v>
      </c>
      <c r="F238" s="12"/>
      <c r="G238" s="15">
        <f>G239</f>
        <v>209089.76728</v>
      </c>
      <c r="H238" s="15">
        <f t="shared" ref="H238:I239" si="103">H239</f>
        <v>216492.3</v>
      </c>
      <c r="I238" s="15">
        <f t="shared" si="103"/>
        <v>224721.7</v>
      </c>
      <c r="J238" s="22"/>
    </row>
    <row r="239" spans="1:12" ht="75" outlineLevel="3" x14ac:dyDescent="0.3">
      <c r="A239" s="8" t="s">
        <v>407</v>
      </c>
      <c r="B239" s="9" t="s">
        <v>10</v>
      </c>
      <c r="C239" s="10" t="s">
        <v>131</v>
      </c>
      <c r="D239" s="10" t="s">
        <v>125</v>
      </c>
      <c r="E239" s="10" t="s">
        <v>179</v>
      </c>
      <c r="F239" s="9"/>
      <c r="G239" s="14">
        <f>G240</f>
        <v>209089.76728</v>
      </c>
      <c r="H239" s="14">
        <f t="shared" si="103"/>
        <v>216492.3</v>
      </c>
      <c r="I239" s="14">
        <f t="shared" si="103"/>
        <v>224721.7</v>
      </c>
      <c r="J239" s="22"/>
    </row>
    <row r="240" spans="1:12" ht="37.5" outlineLevel="4" x14ac:dyDescent="0.3">
      <c r="A240" s="8" t="s">
        <v>60</v>
      </c>
      <c r="B240" s="9" t="s">
        <v>10</v>
      </c>
      <c r="C240" s="10" t="s">
        <v>131</v>
      </c>
      <c r="D240" s="10" t="s">
        <v>125</v>
      </c>
      <c r="E240" s="10" t="s">
        <v>180</v>
      </c>
      <c r="F240" s="9"/>
      <c r="G240" s="14">
        <f>G241+G247</f>
        <v>209089.76728</v>
      </c>
      <c r="H240" s="14">
        <f t="shared" ref="H240" si="104">H241+H247</f>
        <v>216492.3</v>
      </c>
      <c r="I240" s="14">
        <f>I241+I247</f>
        <v>224721.7</v>
      </c>
      <c r="J240" s="22"/>
    </row>
    <row r="241" spans="1:12" ht="75" outlineLevel="5" x14ac:dyDescent="0.3">
      <c r="A241" s="8" t="s">
        <v>97</v>
      </c>
      <c r="B241" s="9" t="s">
        <v>10</v>
      </c>
      <c r="C241" s="10" t="s">
        <v>131</v>
      </c>
      <c r="D241" s="10" t="s">
        <v>125</v>
      </c>
      <c r="E241" s="10" t="s">
        <v>219</v>
      </c>
      <c r="F241" s="9"/>
      <c r="G241" s="14">
        <f>G242+G243+G244+G245+G246</f>
        <v>80357.167280000009</v>
      </c>
      <c r="H241" s="14">
        <f t="shared" ref="H241" si="105">H242+H243+H244+H245+H246</f>
        <v>80341</v>
      </c>
      <c r="I241" s="14">
        <f>I242+I243+I244+I245+I246</f>
        <v>80773.799999999988</v>
      </c>
      <c r="J241" s="22"/>
    </row>
    <row r="242" spans="1:12" ht="131.25" outlineLevel="7" x14ac:dyDescent="0.3">
      <c r="A242" s="8" t="s">
        <v>357</v>
      </c>
      <c r="B242" s="9" t="s">
        <v>10</v>
      </c>
      <c r="C242" s="10" t="s">
        <v>131</v>
      </c>
      <c r="D242" s="10" t="s">
        <v>125</v>
      </c>
      <c r="E242" s="10" t="s">
        <v>220</v>
      </c>
      <c r="F242" s="9" t="s">
        <v>1</v>
      </c>
      <c r="G242" s="14">
        <f>16547.7+1368.48</f>
        <v>17916.18</v>
      </c>
      <c r="H242" s="14">
        <v>22063.599999999999</v>
      </c>
      <c r="I242" s="14">
        <v>22063.599999999999</v>
      </c>
      <c r="J242" s="22"/>
      <c r="K242" s="5"/>
    </row>
    <row r="243" spans="1:12" ht="75" outlineLevel="7" x14ac:dyDescent="0.3">
      <c r="A243" s="8" t="s">
        <v>358</v>
      </c>
      <c r="B243" s="9" t="s">
        <v>10</v>
      </c>
      <c r="C243" s="10" t="s">
        <v>131</v>
      </c>
      <c r="D243" s="10" t="s">
        <v>125</v>
      </c>
      <c r="E243" s="10" t="s">
        <v>220</v>
      </c>
      <c r="F243" s="9" t="s">
        <v>2</v>
      </c>
      <c r="G243" s="14">
        <f>15835.9+7000+1171.56096+1541.69275+6.00025+47.2+30+610.8048-550.3-110.3</f>
        <v>25582.558760000004</v>
      </c>
      <c r="H243" s="14">
        <f>8089.7+8131</f>
        <v>16220.7</v>
      </c>
      <c r="I243" s="14">
        <f>8266.6+8131</f>
        <v>16397.599999999999</v>
      </c>
      <c r="J243" s="22"/>
    </row>
    <row r="244" spans="1:12" ht="93.75" outlineLevel="7" x14ac:dyDescent="0.3">
      <c r="A244" s="8" t="s">
        <v>359</v>
      </c>
      <c r="B244" s="9" t="s">
        <v>10</v>
      </c>
      <c r="C244" s="10" t="s">
        <v>131</v>
      </c>
      <c r="D244" s="10" t="s">
        <v>125</v>
      </c>
      <c r="E244" s="10" t="s">
        <v>220</v>
      </c>
      <c r="F244" s="9" t="s">
        <v>8</v>
      </c>
      <c r="G244" s="14">
        <f>35739.15+390.52032+1898.7+35+8+32.09+458.1036-1040-419.7-1599.7</f>
        <v>35502.163920000006</v>
      </c>
      <c r="H244" s="14">
        <v>41156.699999999997</v>
      </c>
      <c r="I244" s="14">
        <v>41412.6</v>
      </c>
      <c r="J244" s="22"/>
    </row>
    <row r="245" spans="1:12" ht="56.25" outlineLevel="7" x14ac:dyDescent="0.3">
      <c r="A245" s="8" t="s">
        <v>360</v>
      </c>
      <c r="B245" s="9" t="s">
        <v>10</v>
      </c>
      <c r="C245" s="10" t="s">
        <v>131</v>
      </c>
      <c r="D245" s="10" t="s">
        <v>125</v>
      </c>
      <c r="E245" s="10" t="s">
        <v>220</v>
      </c>
      <c r="F245" s="9" t="s">
        <v>5</v>
      </c>
      <c r="G245" s="14">
        <v>440.7</v>
      </c>
      <c r="H245" s="14">
        <v>0</v>
      </c>
      <c r="I245" s="14">
        <v>0</v>
      </c>
      <c r="J245" s="22"/>
    </row>
    <row r="246" spans="1:12" ht="93.75" outlineLevel="7" x14ac:dyDescent="0.3">
      <c r="A246" s="8" t="s">
        <v>394</v>
      </c>
      <c r="B246" s="9" t="s">
        <v>10</v>
      </c>
      <c r="C246" s="10" t="s">
        <v>131</v>
      </c>
      <c r="D246" s="10" t="s">
        <v>125</v>
      </c>
      <c r="E246" s="10" t="s">
        <v>391</v>
      </c>
      <c r="F246" s="9">
        <v>200</v>
      </c>
      <c r="G246" s="14">
        <f>900+15.5646</f>
        <v>915.56460000000004</v>
      </c>
      <c r="H246" s="14">
        <v>900</v>
      </c>
      <c r="I246" s="14">
        <v>900</v>
      </c>
      <c r="J246" s="22"/>
    </row>
    <row r="247" spans="1:12" ht="56.25" outlineLevel="5" x14ac:dyDescent="0.3">
      <c r="A247" s="8" t="s">
        <v>98</v>
      </c>
      <c r="B247" s="9" t="s">
        <v>10</v>
      </c>
      <c r="C247" s="10" t="s">
        <v>131</v>
      </c>
      <c r="D247" s="10" t="s">
        <v>125</v>
      </c>
      <c r="E247" s="10" t="s">
        <v>221</v>
      </c>
      <c r="F247" s="9"/>
      <c r="G247" s="14">
        <f>G248+G249+G250</f>
        <v>128732.59999999999</v>
      </c>
      <c r="H247" s="14">
        <f t="shared" ref="H247:I247" si="106">H248+H249+H250</f>
        <v>136151.29999999999</v>
      </c>
      <c r="I247" s="14">
        <f t="shared" si="106"/>
        <v>143947.90000000002</v>
      </c>
      <c r="J247" s="22"/>
    </row>
    <row r="248" spans="1:12" ht="150" outlineLevel="7" x14ac:dyDescent="0.3">
      <c r="A248" s="8" t="s">
        <v>354</v>
      </c>
      <c r="B248" s="9" t="s">
        <v>10</v>
      </c>
      <c r="C248" s="10" t="s">
        <v>131</v>
      </c>
      <c r="D248" s="10" t="s">
        <v>125</v>
      </c>
      <c r="E248" s="10" t="s">
        <v>222</v>
      </c>
      <c r="F248" s="9" t="s">
        <v>1</v>
      </c>
      <c r="G248" s="14">
        <v>64692.2</v>
      </c>
      <c r="H248" s="14">
        <v>68420.600000000006</v>
      </c>
      <c r="I248" s="14">
        <v>72338.8</v>
      </c>
      <c r="J248" s="22"/>
    </row>
    <row r="249" spans="1:12" ht="93.75" outlineLevel="7" x14ac:dyDescent="0.3">
      <c r="A249" s="8" t="s">
        <v>355</v>
      </c>
      <c r="B249" s="9" t="s">
        <v>10</v>
      </c>
      <c r="C249" s="10" t="s">
        <v>131</v>
      </c>
      <c r="D249" s="10" t="s">
        <v>125</v>
      </c>
      <c r="E249" s="10" t="s">
        <v>222</v>
      </c>
      <c r="F249" s="9" t="s">
        <v>2</v>
      </c>
      <c r="G249" s="14">
        <v>1320.7</v>
      </c>
      <c r="H249" s="14">
        <v>1396.5</v>
      </c>
      <c r="I249" s="14">
        <v>1476.5</v>
      </c>
      <c r="J249" s="22"/>
    </row>
    <row r="250" spans="1:12" ht="112.5" outlineLevel="7" x14ac:dyDescent="0.3">
      <c r="A250" s="8" t="s">
        <v>356</v>
      </c>
      <c r="B250" s="9" t="s">
        <v>10</v>
      </c>
      <c r="C250" s="10" t="s">
        <v>131</v>
      </c>
      <c r="D250" s="10" t="s">
        <v>125</v>
      </c>
      <c r="E250" s="10" t="s">
        <v>222</v>
      </c>
      <c r="F250" s="9" t="s">
        <v>8</v>
      </c>
      <c r="G250" s="14">
        <v>62719.7</v>
      </c>
      <c r="H250" s="14">
        <v>66334.2</v>
      </c>
      <c r="I250" s="14">
        <v>70132.600000000006</v>
      </c>
      <c r="J250" s="22"/>
    </row>
    <row r="251" spans="1:12" outlineLevel="2" x14ac:dyDescent="0.3">
      <c r="A251" s="11" t="s">
        <v>99</v>
      </c>
      <c r="B251" s="12" t="s">
        <v>10</v>
      </c>
      <c r="C251" s="13" t="s">
        <v>131</v>
      </c>
      <c r="D251" s="13" t="s">
        <v>128</v>
      </c>
      <c r="E251" s="12" t="s">
        <v>146</v>
      </c>
      <c r="F251" s="12"/>
      <c r="G251" s="15">
        <f>G252</f>
        <v>677414.94579000003</v>
      </c>
      <c r="H251" s="15">
        <f t="shared" ref="H251:I252" si="107">H252</f>
        <v>684400</v>
      </c>
      <c r="I251" s="15">
        <f t="shared" si="107"/>
        <v>834305.15399999998</v>
      </c>
      <c r="J251" s="22"/>
    </row>
    <row r="252" spans="1:12" ht="75" outlineLevel="3" x14ac:dyDescent="0.3">
      <c r="A252" s="8" t="s">
        <v>407</v>
      </c>
      <c r="B252" s="9" t="s">
        <v>10</v>
      </c>
      <c r="C252" s="10" t="s">
        <v>131</v>
      </c>
      <c r="D252" s="10" t="s">
        <v>128</v>
      </c>
      <c r="E252" s="10" t="s">
        <v>179</v>
      </c>
      <c r="F252" s="9"/>
      <c r="G252" s="14">
        <f>G253</f>
        <v>677414.94579000003</v>
      </c>
      <c r="H252" s="14">
        <f t="shared" si="107"/>
        <v>684400</v>
      </c>
      <c r="I252" s="14">
        <f t="shared" si="107"/>
        <v>834305.15399999998</v>
      </c>
      <c r="J252" s="22"/>
      <c r="L252" s="2"/>
    </row>
    <row r="253" spans="1:12" ht="37.5" outlineLevel="4" x14ac:dyDescent="0.3">
      <c r="A253" s="8" t="s">
        <v>60</v>
      </c>
      <c r="B253" s="9" t="s">
        <v>10</v>
      </c>
      <c r="C253" s="10" t="s">
        <v>131</v>
      </c>
      <c r="D253" s="10" t="s">
        <v>128</v>
      </c>
      <c r="E253" s="10" t="s">
        <v>180</v>
      </c>
      <c r="F253" s="9"/>
      <c r="G253" s="14">
        <f>G254+G270+G276+G274</f>
        <v>677414.94579000003</v>
      </c>
      <c r="H253" s="14">
        <f t="shared" ref="H253:I253" si="108">H254+H270+H276+H274</f>
        <v>684400</v>
      </c>
      <c r="I253" s="14">
        <f t="shared" si="108"/>
        <v>834305.15399999998</v>
      </c>
      <c r="J253" s="22"/>
    </row>
    <row r="254" spans="1:12" ht="75" outlineLevel="5" x14ac:dyDescent="0.3">
      <c r="A254" s="8" t="s">
        <v>97</v>
      </c>
      <c r="B254" s="9" t="s">
        <v>10</v>
      </c>
      <c r="C254" s="10" t="s">
        <v>131</v>
      </c>
      <c r="D254" s="10" t="s">
        <v>128</v>
      </c>
      <c r="E254" s="10" t="s">
        <v>219</v>
      </c>
      <c r="F254" s="9"/>
      <c r="G254" s="14">
        <f>G256+G257+G258+G259+G260+G261+G262+G263+G264+G265+G266+G268+G267+G269+G255</f>
        <v>190059.34579000002</v>
      </c>
      <c r="H254" s="14">
        <f t="shared" ref="H254:I254" si="109">H256+H257+H258+H259+H260+H261+H262+H263+H264+H265+H266+H268+H267+H269+H255</f>
        <v>164990.09999999998</v>
      </c>
      <c r="I254" s="14">
        <f t="shared" si="109"/>
        <v>180392.30000000002</v>
      </c>
      <c r="J254" s="22"/>
    </row>
    <row r="255" spans="1:12" ht="131.25" outlineLevel="5" x14ac:dyDescent="0.3">
      <c r="A255" s="8" t="s">
        <v>467</v>
      </c>
      <c r="B255" s="9" t="s">
        <v>10</v>
      </c>
      <c r="C255" s="10" t="s">
        <v>131</v>
      </c>
      <c r="D255" s="10" t="s">
        <v>128</v>
      </c>
      <c r="E255" s="10" t="s">
        <v>474</v>
      </c>
      <c r="F255" s="9">
        <v>600</v>
      </c>
      <c r="G255" s="14">
        <v>80</v>
      </c>
      <c r="H255" s="14">
        <v>0</v>
      </c>
      <c r="I255" s="14">
        <v>0</v>
      </c>
      <c r="J255" s="22"/>
    </row>
    <row r="256" spans="1:12" ht="150" outlineLevel="7" x14ac:dyDescent="0.3">
      <c r="A256" s="8" t="s">
        <v>350</v>
      </c>
      <c r="B256" s="9" t="s">
        <v>10</v>
      </c>
      <c r="C256" s="10" t="s">
        <v>131</v>
      </c>
      <c r="D256" s="10" t="s">
        <v>128</v>
      </c>
      <c r="E256" s="10" t="s">
        <v>223</v>
      </c>
      <c r="F256" s="9" t="s">
        <v>1</v>
      </c>
      <c r="G256" s="14">
        <f>2479.5+826.226</f>
        <v>3305.7260000000001</v>
      </c>
      <c r="H256" s="14">
        <v>3305.8</v>
      </c>
      <c r="I256" s="14">
        <v>3305.8</v>
      </c>
      <c r="J256" s="22"/>
      <c r="L256" s="4"/>
    </row>
    <row r="257" spans="1:12" ht="93.75" outlineLevel="7" x14ac:dyDescent="0.3">
      <c r="A257" s="8" t="s">
        <v>351</v>
      </c>
      <c r="B257" s="9" t="s">
        <v>10</v>
      </c>
      <c r="C257" s="10" t="s">
        <v>131</v>
      </c>
      <c r="D257" s="10" t="s">
        <v>128</v>
      </c>
      <c r="E257" s="10" t="s">
        <v>223</v>
      </c>
      <c r="F257" s="9" t="s">
        <v>2</v>
      </c>
      <c r="G257" s="14">
        <f>30358.41661+5000+2142.39729+634.86503+470.09639+534.20546+122.09+2137.8168-1045-1757.1+5530</f>
        <v>44127.787579999997</v>
      </c>
      <c r="H257" s="14">
        <f>33147.5-12442</f>
        <v>20705.5</v>
      </c>
      <c r="I257" s="14">
        <f>32848.3+2026-1020.1</f>
        <v>33854.200000000004</v>
      </c>
      <c r="J257" s="22"/>
    </row>
    <row r="258" spans="1:12" ht="93.75" outlineLevel="7" x14ac:dyDescent="0.3">
      <c r="A258" s="8" t="s">
        <v>352</v>
      </c>
      <c r="B258" s="9" t="s">
        <v>10</v>
      </c>
      <c r="C258" s="10" t="s">
        <v>131</v>
      </c>
      <c r="D258" s="10" t="s">
        <v>128</v>
      </c>
      <c r="E258" s="10" t="s">
        <v>223</v>
      </c>
      <c r="F258" s="9" t="s">
        <v>8</v>
      </c>
      <c r="G258" s="14">
        <f>92740.35351+7086.2+717.566+30.2+8+144.2+916.2072-6107.1-10950-5000+850</f>
        <v>80435.626709999997</v>
      </c>
      <c r="H258" s="14">
        <f>84949.8-3219</f>
        <v>81730.8</v>
      </c>
      <c r="I258" s="14">
        <f>86770.2-3347.7</f>
        <v>83422.5</v>
      </c>
      <c r="J258" s="22"/>
    </row>
    <row r="259" spans="1:12" ht="75" outlineLevel="7" x14ac:dyDescent="0.3">
      <c r="A259" s="8" t="s">
        <v>353</v>
      </c>
      <c r="B259" s="9" t="s">
        <v>10</v>
      </c>
      <c r="C259" s="10" t="s">
        <v>131</v>
      </c>
      <c r="D259" s="10" t="s">
        <v>128</v>
      </c>
      <c r="E259" s="10" t="s">
        <v>223</v>
      </c>
      <c r="F259" s="9" t="s">
        <v>5</v>
      </c>
      <c r="G259" s="14">
        <v>3456.4</v>
      </c>
      <c r="H259" s="14">
        <v>0</v>
      </c>
      <c r="I259" s="14">
        <v>0</v>
      </c>
      <c r="J259" s="22"/>
    </row>
    <row r="260" spans="1:12" ht="131.25" outlineLevel="7" x14ac:dyDescent="0.3">
      <c r="A260" s="8" t="s">
        <v>348</v>
      </c>
      <c r="B260" s="9" t="s">
        <v>10</v>
      </c>
      <c r="C260" s="10" t="s">
        <v>131</v>
      </c>
      <c r="D260" s="10" t="s">
        <v>128</v>
      </c>
      <c r="E260" s="10" t="s">
        <v>224</v>
      </c>
      <c r="F260" s="9" t="s">
        <v>2</v>
      </c>
      <c r="G260" s="14">
        <v>4935.1564099999996</v>
      </c>
      <c r="H260" s="14">
        <v>4927.7</v>
      </c>
      <c r="I260" s="14">
        <v>4927.7</v>
      </c>
      <c r="J260" s="22"/>
      <c r="L260" s="2"/>
    </row>
    <row r="261" spans="1:12" ht="131.25" outlineLevel="7" x14ac:dyDescent="0.3">
      <c r="A261" s="8" t="s">
        <v>349</v>
      </c>
      <c r="B261" s="9" t="s">
        <v>10</v>
      </c>
      <c r="C261" s="10" t="s">
        <v>131</v>
      </c>
      <c r="D261" s="10" t="s">
        <v>128</v>
      </c>
      <c r="E261" s="10" t="s">
        <v>224</v>
      </c>
      <c r="F261" s="9" t="s">
        <v>8</v>
      </c>
      <c r="G261" s="14">
        <v>15514.872090000001</v>
      </c>
      <c r="H261" s="14">
        <v>15491.4</v>
      </c>
      <c r="I261" s="14">
        <v>15491.3</v>
      </c>
      <c r="J261" s="22"/>
    </row>
    <row r="262" spans="1:12" ht="75" outlineLevel="7" x14ac:dyDescent="0.3">
      <c r="A262" s="8" t="s">
        <v>346</v>
      </c>
      <c r="B262" s="9" t="s">
        <v>10</v>
      </c>
      <c r="C262" s="10" t="s">
        <v>131</v>
      </c>
      <c r="D262" s="10" t="s">
        <v>128</v>
      </c>
      <c r="E262" s="10" t="s">
        <v>225</v>
      </c>
      <c r="F262" s="9" t="s">
        <v>2</v>
      </c>
      <c r="G262" s="14">
        <v>1615.2</v>
      </c>
      <c r="H262" s="14">
        <v>1819.9</v>
      </c>
      <c r="I262" s="14">
        <v>1893.6</v>
      </c>
      <c r="J262" s="22"/>
    </row>
    <row r="263" spans="1:12" ht="93.75" outlineLevel="7" x14ac:dyDescent="0.3">
      <c r="A263" s="8" t="s">
        <v>347</v>
      </c>
      <c r="B263" s="9" t="s">
        <v>10</v>
      </c>
      <c r="C263" s="10" t="s">
        <v>131</v>
      </c>
      <c r="D263" s="10" t="s">
        <v>128</v>
      </c>
      <c r="E263" s="10" t="s">
        <v>225</v>
      </c>
      <c r="F263" s="9" t="s">
        <v>8</v>
      </c>
      <c r="G263" s="14">
        <v>5300.2</v>
      </c>
      <c r="H263" s="14">
        <v>5975.2</v>
      </c>
      <c r="I263" s="14">
        <v>6214.1</v>
      </c>
      <c r="J263" s="22"/>
    </row>
    <row r="264" spans="1:12" ht="93.75" outlineLevel="7" x14ac:dyDescent="0.3">
      <c r="A264" s="8" t="s">
        <v>344</v>
      </c>
      <c r="B264" s="9" t="s">
        <v>10</v>
      </c>
      <c r="C264" s="10" t="s">
        <v>131</v>
      </c>
      <c r="D264" s="10" t="s">
        <v>128</v>
      </c>
      <c r="E264" s="10" t="s">
        <v>226</v>
      </c>
      <c r="F264" s="9" t="s">
        <v>2</v>
      </c>
      <c r="G264" s="14">
        <f>14231.49438+210.72333</f>
        <v>14442.217710000001</v>
      </c>
      <c r="H264" s="14">
        <v>16500</v>
      </c>
      <c r="I264" s="14">
        <v>12200</v>
      </c>
      <c r="J264" s="22"/>
      <c r="K264" s="2"/>
    </row>
    <row r="265" spans="1:12" ht="112.5" outlineLevel="7" x14ac:dyDescent="0.3">
      <c r="A265" s="8" t="s">
        <v>345</v>
      </c>
      <c r="B265" s="9" t="s">
        <v>10</v>
      </c>
      <c r="C265" s="10" t="s">
        <v>131</v>
      </c>
      <c r="D265" s="10" t="s">
        <v>128</v>
      </c>
      <c r="E265" s="10" t="s">
        <v>226</v>
      </c>
      <c r="F265" s="9" t="s">
        <v>8</v>
      </c>
      <c r="G265" s="14">
        <f>10468.50562+216.43842</f>
        <v>10684.94404</v>
      </c>
      <c r="H265" s="14">
        <v>8200</v>
      </c>
      <c r="I265" s="14">
        <v>12500</v>
      </c>
      <c r="J265" s="22"/>
    </row>
    <row r="266" spans="1:12" ht="93.75" outlineLevel="7" x14ac:dyDescent="0.3">
      <c r="A266" s="8" t="s">
        <v>343</v>
      </c>
      <c r="B266" s="9" t="s">
        <v>10</v>
      </c>
      <c r="C266" s="10" t="s">
        <v>131</v>
      </c>
      <c r="D266" s="10" t="s">
        <v>128</v>
      </c>
      <c r="E266" s="10" t="s">
        <v>227</v>
      </c>
      <c r="F266" s="9" t="s">
        <v>2</v>
      </c>
      <c r="G266" s="14">
        <v>0</v>
      </c>
      <c r="H266" s="14">
        <v>100</v>
      </c>
      <c r="I266" s="14">
        <v>0</v>
      </c>
      <c r="J266" s="22"/>
    </row>
    <row r="267" spans="1:12" ht="93.75" outlineLevel="7" x14ac:dyDescent="0.3">
      <c r="A267" s="8" t="s">
        <v>451</v>
      </c>
      <c r="B267" s="9" t="s">
        <v>10</v>
      </c>
      <c r="C267" s="10" t="s">
        <v>131</v>
      </c>
      <c r="D267" s="10" t="s">
        <v>128</v>
      </c>
      <c r="E267" s="10" t="s">
        <v>227</v>
      </c>
      <c r="F267" s="9">
        <v>600</v>
      </c>
      <c r="G267" s="14">
        <f>100+1.7294</f>
        <v>101.7294</v>
      </c>
      <c r="H267" s="14">
        <v>0</v>
      </c>
      <c r="I267" s="14">
        <v>100</v>
      </c>
      <c r="J267" s="22"/>
    </row>
    <row r="268" spans="1:12" ht="93.75" outlineLevel="7" x14ac:dyDescent="0.3">
      <c r="A268" s="8" t="s">
        <v>425</v>
      </c>
      <c r="B268" s="9" t="s">
        <v>10</v>
      </c>
      <c r="C268" s="10" t="s">
        <v>131</v>
      </c>
      <c r="D268" s="10" t="s">
        <v>128</v>
      </c>
      <c r="E268" s="10" t="s">
        <v>424</v>
      </c>
      <c r="F268" s="9">
        <v>200</v>
      </c>
      <c r="G268" s="14">
        <v>2083.01145</v>
      </c>
      <c r="H268" s="14">
        <v>2142.9</v>
      </c>
      <c r="I268" s="14">
        <v>2228.6</v>
      </c>
      <c r="J268" s="22"/>
    </row>
    <row r="269" spans="1:12" ht="112.5" outlineLevel="7" x14ac:dyDescent="0.3">
      <c r="A269" s="8" t="s">
        <v>452</v>
      </c>
      <c r="B269" s="9" t="s">
        <v>10</v>
      </c>
      <c r="C269" s="10" t="s">
        <v>131</v>
      </c>
      <c r="D269" s="10" t="s">
        <v>128</v>
      </c>
      <c r="E269" s="10" t="s">
        <v>424</v>
      </c>
      <c r="F269" s="9">
        <v>600</v>
      </c>
      <c r="G269" s="14">
        <v>3976.4744000000001</v>
      </c>
      <c r="H269" s="14">
        <v>4090.9</v>
      </c>
      <c r="I269" s="14">
        <v>4254.5</v>
      </c>
      <c r="J269" s="22"/>
    </row>
    <row r="270" spans="1:12" ht="56.25" outlineLevel="5" x14ac:dyDescent="0.3">
      <c r="A270" s="8" t="s">
        <v>98</v>
      </c>
      <c r="B270" s="9" t="s">
        <v>10</v>
      </c>
      <c r="C270" s="10" t="s">
        <v>131</v>
      </c>
      <c r="D270" s="10" t="s">
        <v>128</v>
      </c>
      <c r="E270" s="10" t="s">
        <v>221</v>
      </c>
      <c r="F270" s="9"/>
      <c r="G270" s="14">
        <f>G271+G272+G273</f>
        <v>443764.6</v>
      </c>
      <c r="H270" s="14">
        <f t="shared" ref="H270:I270" si="110">H271+H272+H273</f>
        <v>475818.9</v>
      </c>
      <c r="I270" s="14">
        <f t="shared" si="110"/>
        <v>508491.6</v>
      </c>
      <c r="J270" s="22"/>
    </row>
    <row r="271" spans="1:12" ht="187.5" outlineLevel="7" x14ac:dyDescent="0.3">
      <c r="A271" s="8" t="s">
        <v>340</v>
      </c>
      <c r="B271" s="9" t="s">
        <v>10</v>
      </c>
      <c r="C271" s="10" t="s">
        <v>131</v>
      </c>
      <c r="D271" s="10" t="s">
        <v>128</v>
      </c>
      <c r="E271" s="10" t="s">
        <v>228</v>
      </c>
      <c r="F271" s="9" t="s">
        <v>1</v>
      </c>
      <c r="G271" s="14">
        <v>155595.20000000001</v>
      </c>
      <c r="H271" s="14">
        <v>166834.4</v>
      </c>
      <c r="I271" s="14">
        <v>178290.1</v>
      </c>
      <c r="J271" s="22"/>
    </row>
    <row r="272" spans="1:12" ht="131.25" outlineLevel="7" x14ac:dyDescent="0.3">
      <c r="A272" s="8" t="s">
        <v>341</v>
      </c>
      <c r="B272" s="9" t="s">
        <v>10</v>
      </c>
      <c r="C272" s="10" t="s">
        <v>131</v>
      </c>
      <c r="D272" s="10" t="s">
        <v>128</v>
      </c>
      <c r="E272" s="10" t="s">
        <v>228</v>
      </c>
      <c r="F272" s="9" t="s">
        <v>2</v>
      </c>
      <c r="G272" s="14">
        <v>47738.3</v>
      </c>
      <c r="H272" s="14">
        <v>61498.400000000001</v>
      </c>
      <c r="I272" s="14">
        <v>65721.399999999994</v>
      </c>
      <c r="J272" s="22"/>
    </row>
    <row r="273" spans="1:14" ht="150" outlineLevel="7" x14ac:dyDescent="0.3">
      <c r="A273" s="8" t="s">
        <v>342</v>
      </c>
      <c r="B273" s="9" t="s">
        <v>10</v>
      </c>
      <c r="C273" s="10" t="s">
        <v>131</v>
      </c>
      <c r="D273" s="10" t="s">
        <v>128</v>
      </c>
      <c r="E273" s="10" t="s">
        <v>228</v>
      </c>
      <c r="F273" s="9" t="s">
        <v>8</v>
      </c>
      <c r="G273" s="14">
        <v>240431.1</v>
      </c>
      <c r="H273" s="14">
        <v>247486.1</v>
      </c>
      <c r="I273" s="14">
        <v>264480.09999999998</v>
      </c>
      <c r="J273" s="22"/>
    </row>
    <row r="274" spans="1:14" ht="56.25" outlineLevel="7" x14ac:dyDescent="0.3">
      <c r="A274" s="8" t="s">
        <v>449</v>
      </c>
      <c r="B274" s="9" t="s">
        <v>10</v>
      </c>
      <c r="C274" s="10" t="s">
        <v>131</v>
      </c>
      <c r="D274" s="10" t="s">
        <v>128</v>
      </c>
      <c r="E274" s="10" t="s">
        <v>447</v>
      </c>
      <c r="F274" s="9"/>
      <c r="G274" s="14">
        <f>G275</f>
        <v>0</v>
      </c>
      <c r="H274" s="14">
        <f t="shared" ref="H274:I274" si="111">H275</f>
        <v>0</v>
      </c>
      <c r="I274" s="14">
        <f t="shared" si="111"/>
        <v>101830.254</v>
      </c>
      <c r="J274" s="22"/>
    </row>
    <row r="275" spans="1:14" ht="93.75" outlineLevel="7" x14ac:dyDescent="0.3">
      <c r="A275" s="8" t="s">
        <v>450</v>
      </c>
      <c r="B275" s="9" t="s">
        <v>10</v>
      </c>
      <c r="C275" s="10" t="s">
        <v>131</v>
      </c>
      <c r="D275" s="10" t="s">
        <v>128</v>
      </c>
      <c r="E275" s="10" t="s">
        <v>448</v>
      </c>
      <c r="F275" s="9">
        <v>200</v>
      </c>
      <c r="G275" s="14">
        <v>0</v>
      </c>
      <c r="H275" s="14">
        <v>0</v>
      </c>
      <c r="I275" s="14">
        <v>101830.254</v>
      </c>
      <c r="J275" s="22"/>
    </row>
    <row r="276" spans="1:14" ht="56.25" outlineLevel="5" x14ac:dyDescent="0.3">
      <c r="A276" s="8" t="s">
        <v>432</v>
      </c>
      <c r="B276" s="9" t="s">
        <v>10</v>
      </c>
      <c r="C276" s="10" t="s">
        <v>131</v>
      </c>
      <c r="D276" s="10" t="s">
        <v>128</v>
      </c>
      <c r="E276" s="10" t="s">
        <v>430</v>
      </c>
      <c r="F276" s="9"/>
      <c r="G276" s="14">
        <f>G277+G278</f>
        <v>43591</v>
      </c>
      <c r="H276" s="14">
        <f t="shared" ref="H276:I276" si="112">H277+H278</f>
        <v>43591</v>
      </c>
      <c r="I276" s="14">
        <f t="shared" si="112"/>
        <v>43591</v>
      </c>
      <c r="J276" s="22"/>
    </row>
    <row r="277" spans="1:14" ht="187.5" outlineLevel="7" x14ac:dyDescent="0.3">
      <c r="A277" s="8" t="s">
        <v>338</v>
      </c>
      <c r="B277" s="9" t="s">
        <v>10</v>
      </c>
      <c r="C277" s="10" t="s">
        <v>131</v>
      </c>
      <c r="D277" s="10" t="s">
        <v>128</v>
      </c>
      <c r="E277" s="10" t="s">
        <v>431</v>
      </c>
      <c r="F277" s="9" t="s">
        <v>1</v>
      </c>
      <c r="G277" s="14">
        <v>18436</v>
      </c>
      <c r="H277" s="14">
        <v>18436</v>
      </c>
      <c r="I277" s="14">
        <v>18436</v>
      </c>
      <c r="J277" s="22"/>
    </row>
    <row r="278" spans="1:14" ht="131.25" outlineLevel="7" x14ac:dyDescent="0.3">
      <c r="A278" s="8" t="s">
        <v>339</v>
      </c>
      <c r="B278" s="9" t="s">
        <v>10</v>
      </c>
      <c r="C278" s="10" t="s">
        <v>131</v>
      </c>
      <c r="D278" s="10" t="s">
        <v>128</v>
      </c>
      <c r="E278" s="10" t="s">
        <v>431</v>
      </c>
      <c r="F278" s="9" t="s">
        <v>8</v>
      </c>
      <c r="G278" s="14">
        <v>25155</v>
      </c>
      <c r="H278" s="14">
        <v>25155</v>
      </c>
      <c r="I278" s="14">
        <v>25155</v>
      </c>
      <c r="J278" s="22"/>
    </row>
    <row r="279" spans="1:14" outlineLevel="2" x14ac:dyDescent="0.3">
      <c r="A279" s="11" t="s">
        <v>83</v>
      </c>
      <c r="B279" s="12" t="s">
        <v>10</v>
      </c>
      <c r="C279" s="13" t="s">
        <v>131</v>
      </c>
      <c r="D279" s="13" t="s">
        <v>127</v>
      </c>
      <c r="E279" s="12" t="s">
        <v>146</v>
      </c>
      <c r="F279" s="12"/>
      <c r="G279" s="15">
        <f>G280</f>
        <v>163600.97616999998</v>
      </c>
      <c r="H279" s="15">
        <f t="shared" ref="H279:I281" si="113">H280</f>
        <v>168955.18317</v>
      </c>
      <c r="I279" s="15">
        <f t="shared" si="113"/>
        <v>176190.35</v>
      </c>
      <c r="J279" s="22"/>
      <c r="L279" s="2"/>
    </row>
    <row r="280" spans="1:14" ht="75" outlineLevel="3" x14ac:dyDescent="0.3">
      <c r="A280" s="8" t="s">
        <v>407</v>
      </c>
      <c r="B280" s="9" t="s">
        <v>10</v>
      </c>
      <c r="C280" s="10" t="s">
        <v>131</v>
      </c>
      <c r="D280" s="10" t="s">
        <v>127</v>
      </c>
      <c r="E280" s="10" t="s">
        <v>179</v>
      </c>
      <c r="F280" s="9"/>
      <c r="G280" s="14">
        <f>G281</f>
        <v>163600.97616999998</v>
      </c>
      <c r="H280" s="14">
        <f t="shared" si="113"/>
        <v>168955.18317</v>
      </c>
      <c r="I280" s="14">
        <f t="shared" si="113"/>
        <v>176190.35</v>
      </c>
      <c r="J280" s="22"/>
    </row>
    <row r="281" spans="1:14" ht="37.5" outlineLevel="4" x14ac:dyDescent="0.3">
      <c r="A281" s="8" t="s">
        <v>60</v>
      </c>
      <c r="B281" s="9" t="s">
        <v>10</v>
      </c>
      <c r="C281" s="10" t="s">
        <v>131</v>
      </c>
      <c r="D281" s="10" t="s">
        <v>127</v>
      </c>
      <c r="E281" s="10" t="s">
        <v>180</v>
      </c>
      <c r="F281" s="9"/>
      <c r="G281" s="14">
        <f>G282</f>
        <v>163600.97616999998</v>
      </c>
      <c r="H281" s="14">
        <f t="shared" si="113"/>
        <v>168955.18317</v>
      </c>
      <c r="I281" s="14">
        <f t="shared" si="113"/>
        <v>176190.35</v>
      </c>
      <c r="J281" s="22"/>
    </row>
    <row r="282" spans="1:14" ht="56.25" outlineLevel="5" x14ac:dyDescent="0.3">
      <c r="A282" s="8" t="s">
        <v>100</v>
      </c>
      <c r="B282" s="9" t="s">
        <v>10</v>
      </c>
      <c r="C282" s="10" t="s">
        <v>131</v>
      </c>
      <c r="D282" s="10" t="s">
        <v>127</v>
      </c>
      <c r="E282" s="10" t="s">
        <v>229</v>
      </c>
      <c r="F282" s="9"/>
      <c r="G282" s="14">
        <f>G284+G285+G286+G287+G288+G283</f>
        <v>163600.97616999998</v>
      </c>
      <c r="H282" s="14">
        <f t="shared" ref="H282:I282" si="114">H284+H285+H286+H287+H288+H283</f>
        <v>168955.18317</v>
      </c>
      <c r="I282" s="14">
        <f t="shared" si="114"/>
        <v>176190.35</v>
      </c>
      <c r="J282" s="22"/>
    </row>
    <row r="283" spans="1:14" ht="131.25" outlineLevel="5" x14ac:dyDescent="0.3">
      <c r="A283" s="8" t="s">
        <v>458</v>
      </c>
      <c r="B283" s="9" t="s">
        <v>10</v>
      </c>
      <c r="C283" s="10" t="s">
        <v>131</v>
      </c>
      <c r="D283" s="10" t="s">
        <v>127</v>
      </c>
      <c r="E283" s="10" t="s">
        <v>475</v>
      </c>
      <c r="F283" s="9">
        <v>200</v>
      </c>
      <c r="G283" s="14">
        <v>400</v>
      </c>
      <c r="H283" s="14">
        <v>0</v>
      </c>
      <c r="I283" s="14">
        <v>0</v>
      </c>
      <c r="J283" s="22"/>
    </row>
    <row r="284" spans="1:14" ht="150" outlineLevel="7" x14ac:dyDescent="0.3">
      <c r="A284" s="8" t="s">
        <v>334</v>
      </c>
      <c r="B284" s="9" t="s">
        <v>10</v>
      </c>
      <c r="C284" s="10" t="s">
        <v>131</v>
      </c>
      <c r="D284" s="10" t="s">
        <v>127</v>
      </c>
      <c r="E284" s="10" t="s">
        <v>230</v>
      </c>
      <c r="F284" s="9" t="s">
        <v>1</v>
      </c>
      <c r="G284" s="14">
        <f>89322.4+156+9000+121.08226+3390</f>
        <v>101989.48225999999</v>
      </c>
      <c r="H284" s="14">
        <f>122882.3+156</f>
        <v>123038.3</v>
      </c>
      <c r="I284" s="14">
        <f>128025.6+156</f>
        <v>128181.6</v>
      </c>
      <c r="J284" s="22"/>
      <c r="K284" s="6"/>
      <c r="N284" s="7"/>
    </row>
    <row r="285" spans="1:14" ht="93.75" outlineLevel="7" x14ac:dyDescent="0.3">
      <c r="A285" s="8" t="s">
        <v>335</v>
      </c>
      <c r="B285" s="9" t="s">
        <v>10</v>
      </c>
      <c r="C285" s="10" t="s">
        <v>131</v>
      </c>
      <c r="D285" s="10" t="s">
        <v>127</v>
      </c>
      <c r="E285" s="10" t="s">
        <v>230</v>
      </c>
      <c r="F285" s="9" t="s">
        <v>2</v>
      </c>
      <c r="G285" s="14">
        <f>36643.03+8400+465.99116+121.07347+0.07938+7.5+152.7012-1600-11008.9</f>
        <v>33181.475210000004</v>
      </c>
      <c r="H285" s="14">
        <f>22639.98317+2844</f>
        <v>25483.98317</v>
      </c>
      <c r="I285" s="14">
        <f>23552.05+2844</f>
        <v>26396.05</v>
      </c>
      <c r="J285" s="22"/>
      <c r="N285" s="7"/>
    </row>
    <row r="286" spans="1:14" ht="93.75" outlineLevel="7" x14ac:dyDescent="0.3">
      <c r="A286" s="8" t="s">
        <v>336</v>
      </c>
      <c r="B286" s="9" t="s">
        <v>10</v>
      </c>
      <c r="C286" s="10" t="s">
        <v>131</v>
      </c>
      <c r="D286" s="10" t="s">
        <v>127</v>
      </c>
      <c r="E286" s="10" t="s">
        <v>230</v>
      </c>
      <c r="F286" s="9" t="s">
        <v>8</v>
      </c>
      <c r="G286" s="14">
        <f>14120.9+7.5+152.7012-64.7</f>
        <v>14216.401199999998</v>
      </c>
      <c r="H286" s="14">
        <v>19182.900000000001</v>
      </c>
      <c r="I286" s="14">
        <v>20362.7</v>
      </c>
      <c r="J286" s="22"/>
      <c r="L286" s="7"/>
      <c r="N286" s="7"/>
    </row>
    <row r="287" spans="1:14" ht="56.25" outlineLevel="7" x14ac:dyDescent="0.3">
      <c r="A287" s="8" t="s">
        <v>337</v>
      </c>
      <c r="B287" s="9" t="s">
        <v>10</v>
      </c>
      <c r="C287" s="10" t="s">
        <v>131</v>
      </c>
      <c r="D287" s="10" t="s">
        <v>127</v>
      </c>
      <c r="E287" s="10" t="s">
        <v>230</v>
      </c>
      <c r="F287" s="9" t="s">
        <v>5</v>
      </c>
      <c r="G287" s="14">
        <f>12542</f>
        <v>12542</v>
      </c>
      <c r="H287" s="14">
        <v>0</v>
      </c>
      <c r="I287" s="14">
        <v>0</v>
      </c>
      <c r="J287" s="22"/>
    </row>
    <row r="288" spans="1:14" ht="93.75" outlineLevel="7" x14ac:dyDescent="0.3">
      <c r="A288" s="8" t="s">
        <v>393</v>
      </c>
      <c r="B288" s="9" t="s">
        <v>10</v>
      </c>
      <c r="C288" s="10" t="s">
        <v>131</v>
      </c>
      <c r="D288" s="10" t="s">
        <v>127</v>
      </c>
      <c r="E288" s="10" t="s">
        <v>392</v>
      </c>
      <c r="F288" s="9">
        <v>200</v>
      </c>
      <c r="G288" s="14">
        <f>1250+21.6175</f>
        <v>1271.6175000000001</v>
      </c>
      <c r="H288" s="14">
        <v>1250</v>
      </c>
      <c r="I288" s="14">
        <v>1250</v>
      </c>
      <c r="J288" s="22"/>
    </row>
    <row r="289" spans="1:12" outlineLevel="2" x14ac:dyDescent="0.3">
      <c r="A289" s="11" t="s">
        <v>101</v>
      </c>
      <c r="B289" s="12" t="s">
        <v>10</v>
      </c>
      <c r="C289" s="13" t="s">
        <v>131</v>
      </c>
      <c r="D289" s="13" t="s">
        <v>131</v>
      </c>
      <c r="E289" s="12" t="s">
        <v>146</v>
      </c>
      <c r="F289" s="12"/>
      <c r="G289" s="15">
        <f>G290+G299</f>
        <v>6892</v>
      </c>
      <c r="H289" s="15">
        <f>H290+H299</f>
        <v>1653</v>
      </c>
      <c r="I289" s="15">
        <f>I290+I299</f>
        <v>4653</v>
      </c>
      <c r="J289" s="22"/>
    </row>
    <row r="290" spans="1:12" ht="75" outlineLevel="3" x14ac:dyDescent="0.3">
      <c r="A290" s="8" t="s">
        <v>407</v>
      </c>
      <c r="B290" s="9" t="s">
        <v>10</v>
      </c>
      <c r="C290" s="10" t="s">
        <v>131</v>
      </c>
      <c r="D290" s="10" t="s">
        <v>131</v>
      </c>
      <c r="E290" s="10" t="s">
        <v>179</v>
      </c>
      <c r="F290" s="9"/>
      <c r="G290" s="14">
        <f>G291</f>
        <v>6392</v>
      </c>
      <c r="H290" s="14">
        <f t="shared" ref="H290:I290" si="115">H291</f>
        <v>1153</v>
      </c>
      <c r="I290" s="14">
        <f t="shared" si="115"/>
        <v>4153</v>
      </c>
      <c r="J290" s="22"/>
    </row>
    <row r="291" spans="1:12" ht="37.5" outlineLevel="4" x14ac:dyDescent="0.3">
      <c r="A291" s="8" t="s">
        <v>102</v>
      </c>
      <c r="B291" s="9" t="s">
        <v>10</v>
      </c>
      <c r="C291" s="10" t="s">
        <v>131</v>
      </c>
      <c r="D291" s="10" t="s">
        <v>131</v>
      </c>
      <c r="E291" s="10" t="s">
        <v>231</v>
      </c>
      <c r="F291" s="9"/>
      <c r="G291" s="14">
        <f>G292+G295+G297</f>
        <v>6392</v>
      </c>
      <c r="H291" s="14">
        <f t="shared" ref="H291:I291" si="116">H292+H295+H297</f>
        <v>1153</v>
      </c>
      <c r="I291" s="14">
        <f t="shared" si="116"/>
        <v>4153</v>
      </c>
      <c r="J291" s="22"/>
    </row>
    <row r="292" spans="1:12" ht="37.5" outlineLevel="5" x14ac:dyDescent="0.3">
      <c r="A292" s="8" t="s">
        <v>103</v>
      </c>
      <c r="B292" s="9" t="s">
        <v>10</v>
      </c>
      <c r="C292" s="10" t="s">
        <v>131</v>
      </c>
      <c r="D292" s="10" t="s">
        <v>131</v>
      </c>
      <c r="E292" s="10" t="s">
        <v>232</v>
      </c>
      <c r="F292" s="9"/>
      <c r="G292" s="14">
        <f>G293+G294</f>
        <v>1153</v>
      </c>
      <c r="H292" s="14">
        <f>H293+H294</f>
        <v>1153</v>
      </c>
      <c r="I292" s="14">
        <f t="shared" ref="I292" si="117">I293+I294</f>
        <v>1153</v>
      </c>
      <c r="J292" s="22"/>
    </row>
    <row r="293" spans="1:12" ht="150" outlineLevel="7" x14ac:dyDescent="0.3">
      <c r="A293" s="8" t="s">
        <v>332</v>
      </c>
      <c r="B293" s="9" t="s">
        <v>10</v>
      </c>
      <c r="C293" s="10" t="s">
        <v>131</v>
      </c>
      <c r="D293" s="10" t="s">
        <v>131</v>
      </c>
      <c r="E293" s="10" t="s">
        <v>233</v>
      </c>
      <c r="F293" s="9" t="s">
        <v>1</v>
      </c>
      <c r="G293" s="14">
        <v>247.5</v>
      </c>
      <c r="H293" s="14">
        <v>247.5</v>
      </c>
      <c r="I293" s="14">
        <v>247.5</v>
      </c>
      <c r="J293" s="22"/>
    </row>
    <row r="294" spans="1:12" ht="93.75" outlineLevel="7" x14ac:dyDescent="0.3">
      <c r="A294" s="8" t="s">
        <v>333</v>
      </c>
      <c r="B294" s="9" t="s">
        <v>10</v>
      </c>
      <c r="C294" s="10" t="s">
        <v>131</v>
      </c>
      <c r="D294" s="10" t="s">
        <v>131</v>
      </c>
      <c r="E294" s="10" t="s">
        <v>233</v>
      </c>
      <c r="F294" s="9" t="s">
        <v>8</v>
      </c>
      <c r="G294" s="14">
        <v>905.5</v>
      </c>
      <c r="H294" s="14">
        <v>905.5</v>
      </c>
      <c r="I294" s="14">
        <v>905.5</v>
      </c>
      <c r="J294" s="22"/>
    </row>
    <row r="295" spans="1:12" ht="75" outlineLevel="5" x14ac:dyDescent="0.3">
      <c r="A295" s="8" t="s">
        <v>104</v>
      </c>
      <c r="B295" s="9" t="s">
        <v>10</v>
      </c>
      <c r="C295" s="10" t="s">
        <v>131</v>
      </c>
      <c r="D295" s="10" t="s">
        <v>131</v>
      </c>
      <c r="E295" s="10" t="s">
        <v>234</v>
      </c>
      <c r="F295" s="9"/>
      <c r="G295" s="14">
        <f>G296</f>
        <v>4499.7443899999998</v>
      </c>
      <c r="H295" s="14">
        <f t="shared" ref="H295:I295" si="118">H296</f>
        <v>0</v>
      </c>
      <c r="I295" s="14">
        <f t="shared" si="118"/>
        <v>3000</v>
      </c>
      <c r="J295" s="22"/>
    </row>
    <row r="296" spans="1:12" ht="56.25" outlineLevel="7" x14ac:dyDescent="0.3">
      <c r="A296" s="8" t="s">
        <v>331</v>
      </c>
      <c r="B296" s="9" t="s">
        <v>10</v>
      </c>
      <c r="C296" s="10" t="s">
        <v>131</v>
      </c>
      <c r="D296" s="10" t="s">
        <v>131</v>
      </c>
      <c r="E296" s="10" t="s">
        <v>235</v>
      </c>
      <c r="F296" s="9" t="s">
        <v>2</v>
      </c>
      <c r="G296" s="14">
        <f>3000-0.25561+1500</f>
        <v>4499.7443899999998</v>
      </c>
      <c r="H296" s="14">
        <f>3000-3000</f>
        <v>0</v>
      </c>
      <c r="I296" s="14">
        <v>3000</v>
      </c>
      <c r="J296" s="22"/>
    </row>
    <row r="297" spans="1:12" ht="56.25" outlineLevel="7" x14ac:dyDescent="0.3">
      <c r="A297" s="8" t="s">
        <v>444</v>
      </c>
      <c r="B297" s="9" t="s">
        <v>10</v>
      </c>
      <c r="C297" s="10" t="s">
        <v>131</v>
      </c>
      <c r="D297" s="10" t="s">
        <v>131</v>
      </c>
      <c r="E297" s="10" t="s">
        <v>446</v>
      </c>
      <c r="F297" s="9"/>
      <c r="G297" s="14">
        <f>G298</f>
        <v>739.25561000000005</v>
      </c>
      <c r="H297" s="14">
        <f t="shared" ref="H297:I297" si="119">H298</f>
        <v>0</v>
      </c>
      <c r="I297" s="14">
        <f t="shared" si="119"/>
        <v>0</v>
      </c>
      <c r="J297" s="22"/>
    </row>
    <row r="298" spans="1:12" ht="112.5" outlineLevel="7" x14ac:dyDescent="0.3">
      <c r="A298" s="8" t="s">
        <v>454</v>
      </c>
      <c r="B298" s="9" t="s">
        <v>10</v>
      </c>
      <c r="C298" s="10" t="s">
        <v>131</v>
      </c>
      <c r="D298" s="10" t="s">
        <v>131</v>
      </c>
      <c r="E298" s="10" t="s">
        <v>445</v>
      </c>
      <c r="F298" s="9">
        <v>600</v>
      </c>
      <c r="G298" s="14">
        <f>739+0.25561</f>
        <v>739.25561000000005</v>
      </c>
      <c r="H298" s="14">
        <v>0</v>
      </c>
      <c r="I298" s="14">
        <v>0</v>
      </c>
      <c r="J298" s="22"/>
    </row>
    <row r="299" spans="1:12" ht="37.5" outlineLevel="3" x14ac:dyDescent="0.3">
      <c r="A299" s="8" t="s">
        <v>409</v>
      </c>
      <c r="B299" s="9" t="s">
        <v>10</v>
      </c>
      <c r="C299" s="10" t="s">
        <v>131</v>
      </c>
      <c r="D299" s="10" t="s">
        <v>131</v>
      </c>
      <c r="E299" s="10" t="s">
        <v>236</v>
      </c>
      <c r="F299" s="9"/>
      <c r="G299" s="14">
        <f>G300</f>
        <v>500</v>
      </c>
      <c r="H299" s="14">
        <f t="shared" ref="H299:I299" si="120">H300</f>
        <v>500</v>
      </c>
      <c r="I299" s="14">
        <f t="shared" si="120"/>
        <v>500</v>
      </c>
      <c r="J299" s="22"/>
    </row>
    <row r="300" spans="1:12" ht="37.5" outlineLevel="5" x14ac:dyDescent="0.3">
      <c r="A300" s="8" t="s">
        <v>105</v>
      </c>
      <c r="B300" s="9" t="s">
        <v>10</v>
      </c>
      <c r="C300" s="10" t="s">
        <v>131</v>
      </c>
      <c r="D300" s="10" t="s">
        <v>131</v>
      </c>
      <c r="E300" s="10" t="s">
        <v>237</v>
      </c>
      <c r="F300" s="9"/>
      <c r="G300" s="14">
        <f>G301+G302</f>
        <v>500</v>
      </c>
      <c r="H300" s="14">
        <f t="shared" ref="H300:I300" si="121">H301+H302</f>
        <v>500</v>
      </c>
      <c r="I300" s="14">
        <f t="shared" si="121"/>
        <v>500</v>
      </c>
      <c r="J300" s="22"/>
    </row>
    <row r="301" spans="1:12" ht="56.25" outlineLevel="7" x14ac:dyDescent="0.3">
      <c r="A301" s="8" t="s">
        <v>329</v>
      </c>
      <c r="B301" s="9" t="s">
        <v>10</v>
      </c>
      <c r="C301" s="10" t="s">
        <v>131</v>
      </c>
      <c r="D301" s="10" t="s">
        <v>131</v>
      </c>
      <c r="E301" s="10" t="s">
        <v>238</v>
      </c>
      <c r="F301" s="9" t="s">
        <v>2</v>
      </c>
      <c r="G301" s="14">
        <v>230</v>
      </c>
      <c r="H301" s="14">
        <v>230</v>
      </c>
      <c r="I301" s="14">
        <v>230</v>
      </c>
      <c r="J301" s="22"/>
    </row>
    <row r="302" spans="1:12" ht="37.5" outlineLevel="7" x14ac:dyDescent="0.3">
      <c r="A302" s="8" t="s">
        <v>330</v>
      </c>
      <c r="B302" s="9" t="s">
        <v>10</v>
      </c>
      <c r="C302" s="10" t="s">
        <v>131</v>
      </c>
      <c r="D302" s="10" t="s">
        <v>131</v>
      </c>
      <c r="E302" s="10" t="s">
        <v>238</v>
      </c>
      <c r="F302" s="9" t="s">
        <v>6</v>
      </c>
      <c r="G302" s="14">
        <v>270</v>
      </c>
      <c r="H302" s="14">
        <v>270</v>
      </c>
      <c r="I302" s="14">
        <v>270</v>
      </c>
      <c r="J302" s="22"/>
    </row>
    <row r="303" spans="1:12" outlineLevel="2" x14ac:dyDescent="0.3">
      <c r="A303" s="11" t="s">
        <v>59</v>
      </c>
      <c r="B303" s="12" t="s">
        <v>10</v>
      </c>
      <c r="C303" s="13" t="s">
        <v>131</v>
      </c>
      <c r="D303" s="13" t="s">
        <v>136</v>
      </c>
      <c r="E303" s="12" t="s">
        <v>146</v>
      </c>
      <c r="F303" s="12"/>
      <c r="G303" s="15">
        <f>G304</f>
        <v>46930.565269999999</v>
      </c>
      <c r="H303" s="15">
        <f t="shared" ref="H303:I303" si="122">H304</f>
        <v>48130.008000000002</v>
      </c>
      <c r="I303" s="15">
        <f t="shared" si="122"/>
        <v>49778.152999999998</v>
      </c>
      <c r="J303" s="22"/>
      <c r="L303" s="2"/>
    </row>
    <row r="304" spans="1:12" ht="75" outlineLevel="3" x14ac:dyDescent="0.3">
      <c r="A304" s="8" t="s">
        <v>407</v>
      </c>
      <c r="B304" s="9" t="s">
        <v>10</v>
      </c>
      <c r="C304" s="10" t="s">
        <v>131</v>
      </c>
      <c r="D304" s="10" t="s">
        <v>136</v>
      </c>
      <c r="E304" s="10" t="s">
        <v>179</v>
      </c>
      <c r="F304" s="9"/>
      <c r="G304" s="14">
        <f>G305+G316</f>
        <v>46930.565269999999</v>
      </c>
      <c r="H304" s="14">
        <f t="shared" ref="H304:I304" si="123">H305+H316</f>
        <v>48130.008000000002</v>
      </c>
      <c r="I304" s="14">
        <f t="shared" si="123"/>
        <v>49778.152999999998</v>
      </c>
      <c r="J304" s="22"/>
    </row>
    <row r="305" spans="1:10" ht="37.5" outlineLevel="4" x14ac:dyDescent="0.3">
      <c r="A305" s="8" t="s">
        <v>102</v>
      </c>
      <c r="B305" s="9" t="s">
        <v>10</v>
      </c>
      <c r="C305" s="10" t="s">
        <v>131</v>
      </c>
      <c r="D305" s="10" t="s">
        <v>136</v>
      </c>
      <c r="E305" s="10" t="s">
        <v>231</v>
      </c>
      <c r="F305" s="9"/>
      <c r="G305" s="14">
        <f>G306+G309+G311</f>
        <v>10379.36131</v>
      </c>
      <c r="H305" s="14">
        <f t="shared" ref="H305:I305" si="124">H306+H309+H311</f>
        <v>10521.008000000002</v>
      </c>
      <c r="I305" s="14">
        <f t="shared" si="124"/>
        <v>10822.152999999998</v>
      </c>
      <c r="J305" s="22"/>
    </row>
    <row r="306" spans="1:10" ht="56.25" outlineLevel="5" x14ac:dyDescent="0.3">
      <c r="A306" s="8" t="s">
        <v>106</v>
      </c>
      <c r="B306" s="9" t="s">
        <v>10</v>
      </c>
      <c r="C306" s="10" t="s">
        <v>131</v>
      </c>
      <c r="D306" s="10" t="s">
        <v>136</v>
      </c>
      <c r="E306" s="10" t="s">
        <v>239</v>
      </c>
      <c r="F306" s="9"/>
      <c r="G306" s="14">
        <f>G307+G308</f>
        <v>4894.0144</v>
      </c>
      <c r="H306" s="14">
        <f t="shared" ref="H306:I306" si="125">H307+H308</f>
        <v>4866.6000000000004</v>
      </c>
      <c r="I306" s="14">
        <f t="shared" si="125"/>
        <v>5051.2</v>
      </c>
      <c r="J306" s="22"/>
    </row>
    <row r="307" spans="1:10" ht="93.75" outlineLevel="7" x14ac:dyDescent="0.3">
      <c r="A307" s="8" t="s">
        <v>328</v>
      </c>
      <c r="B307" s="9" t="s">
        <v>10</v>
      </c>
      <c r="C307" s="10" t="s">
        <v>131</v>
      </c>
      <c r="D307" s="10" t="s">
        <v>136</v>
      </c>
      <c r="E307" s="10" t="s">
        <v>240</v>
      </c>
      <c r="F307" s="9" t="s">
        <v>2</v>
      </c>
      <c r="G307" s="14">
        <f>250+128.24634</f>
        <v>378.24634000000003</v>
      </c>
      <c r="H307" s="14">
        <v>250</v>
      </c>
      <c r="I307" s="14">
        <v>250</v>
      </c>
      <c r="J307" s="22"/>
    </row>
    <row r="308" spans="1:10" ht="93.75" outlineLevel="7" x14ac:dyDescent="0.3">
      <c r="A308" s="8" t="s">
        <v>328</v>
      </c>
      <c r="B308" s="9" t="s">
        <v>10</v>
      </c>
      <c r="C308" s="10" t="s">
        <v>131</v>
      </c>
      <c r="D308" s="10" t="s">
        <v>136</v>
      </c>
      <c r="E308" s="10" t="s">
        <v>241</v>
      </c>
      <c r="F308" s="9" t="s">
        <v>2</v>
      </c>
      <c r="G308" s="14">
        <f>4439+76.76806</f>
        <v>4515.7680600000003</v>
      </c>
      <c r="H308" s="14">
        <v>4616.6000000000004</v>
      </c>
      <c r="I308" s="14">
        <v>4801.2</v>
      </c>
      <c r="J308" s="22"/>
    </row>
    <row r="309" spans="1:10" ht="37.5" outlineLevel="5" x14ac:dyDescent="0.3">
      <c r="A309" s="8" t="s">
        <v>107</v>
      </c>
      <c r="B309" s="9" t="s">
        <v>10</v>
      </c>
      <c r="C309" s="10" t="s">
        <v>131</v>
      </c>
      <c r="D309" s="10" t="s">
        <v>136</v>
      </c>
      <c r="E309" s="10" t="s">
        <v>242</v>
      </c>
      <c r="F309" s="9"/>
      <c r="G309" s="14">
        <f>G310</f>
        <v>678.22991000000002</v>
      </c>
      <c r="H309" s="14">
        <f t="shared" ref="H309:I309" si="126">H310</f>
        <v>802.8</v>
      </c>
      <c r="I309" s="14">
        <f t="shared" si="126"/>
        <v>865.5</v>
      </c>
      <c r="J309" s="22"/>
    </row>
    <row r="310" spans="1:10" ht="56.25" outlineLevel="7" x14ac:dyDescent="0.3">
      <c r="A310" s="8" t="s">
        <v>327</v>
      </c>
      <c r="B310" s="9" t="s">
        <v>10</v>
      </c>
      <c r="C310" s="10" t="s">
        <v>131</v>
      </c>
      <c r="D310" s="10" t="s">
        <v>136</v>
      </c>
      <c r="E310" s="10" t="s">
        <v>243</v>
      </c>
      <c r="F310" s="9" t="s">
        <v>6</v>
      </c>
      <c r="G310" s="14">
        <f>666.7+11.52991</f>
        <v>678.22991000000002</v>
      </c>
      <c r="H310" s="14">
        <v>802.8</v>
      </c>
      <c r="I310" s="14">
        <v>865.5</v>
      </c>
      <c r="J310" s="22"/>
    </row>
    <row r="311" spans="1:10" ht="56.25" outlineLevel="5" x14ac:dyDescent="0.3">
      <c r="A311" s="8" t="s">
        <v>429</v>
      </c>
      <c r="B311" s="9" t="s">
        <v>10</v>
      </c>
      <c r="C311" s="10" t="s">
        <v>131</v>
      </c>
      <c r="D311" s="10" t="s">
        <v>136</v>
      </c>
      <c r="E311" s="10" t="s">
        <v>428</v>
      </c>
      <c r="F311" s="9"/>
      <c r="G311" s="14">
        <f>G312+G313+G314+G315</f>
        <v>4807.1170000000002</v>
      </c>
      <c r="H311" s="14">
        <f t="shared" ref="H311:I311" si="127">H312+H313+H314+H315</f>
        <v>4851.6080000000002</v>
      </c>
      <c r="I311" s="14">
        <f t="shared" si="127"/>
        <v>4905.4529999999995</v>
      </c>
      <c r="J311" s="22"/>
    </row>
    <row r="312" spans="1:10" ht="187.5" outlineLevel="7" x14ac:dyDescent="0.3">
      <c r="A312" s="8" t="s">
        <v>325</v>
      </c>
      <c r="B312" s="9" t="s">
        <v>10</v>
      </c>
      <c r="C312" s="10" t="s">
        <v>131</v>
      </c>
      <c r="D312" s="10" t="s">
        <v>136</v>
      </c>
      <c r="E312" s="10" t="s">
        <v>427</v>
      </c>
      <c r="F312" s="9" t="s">
        <v>1</v>
      </c>
      <c r="G312" s="14">
        <v>1599.402</v>
      </c>
      <c r="H312" s="14">
        <v>1623.67</v>
      </c>
      <c r="I312" s="14">
        <v>1653.04</v>
      </c>
      <c r="J312" s="22"/>
    </row>
    <row r="313" spans="1:10" ht="150" outlineLevel="7" x14ac:dyDescent="0.3">
      <c r="A313" s="8" t="s">
        <v>326</v>
      </c>
      <c r="B313" s="9" t="s">
        <v>10</v>
      </c>
      <c r="C313" s="10" t="s">
        <v>131</v>
      </c>
      <c r="D313" s="10" t="s">
        <v>136</v>
      </c>
      <c r="E313" s="10" t="s">
        <v>427</v>
      </c>
      <c r="F313" s="9" t="s">
        <v>8</v>
      </c>
      <c r="G313" s="14">
        <v>1332.835</v>
      </c>
      <c r="H313" s="14">
        <v>1353.058</v>
      </c>
      <c r="I313" s="14">
        <v>1377.5329999999999</v>
      </c>
      <c r="J313" s="22"/>
    </row>
    <row r="314" spans="1:10" ht="168.75" outlineLevel="7" x14ac:dyDescent="0.3">
      <c r="A314" s="8" t="s">
        <v>434</v>
      </c>
      <c r="B314" s="9" t="s">
        <v>10</v>
      </c>
      <c r="C314" s="10" t="s">
        <v>131</v>
      </c>
      <c r="D314" s="10" t="s">
        <v>136</v>
      </c>
      <c r="E314" s="10" t="s">
        <v>433</v>
      </c>
      <c r="F314" s="9">
        <v>100</v>
      </c>
      <c r="G314" s="14">
        <v>1093.68</v>
      </c>
      <c r="H314" s="14">
        <v>1093.68</v>
      </c>
      <c r="I314" s="14">
        <v>1093.68</v>
      </c>
      <c r="J314" s="22"/>
    </row>
    <row r="315" spans="1:10" ht="131.25" outlineLevel="7" x14ac:dyDescent="0.3">
      <c r="A315" s="8" t="s">
        <v>435</v>
      </c>
      <c r="B315" s="9" t="s">
        <v>10</v>
      </c>
      <c r="C315" s="10" t="s">
        <v>131</v>
      </c>
      <c r="D315" s="10" t="s">
        <v>136</v>
      </c>
      <c r="E315" s="10" t="s">
        <v>433</v>
      </c>
      <c r="F315" s="9" t="s">
        <v>8</v>
      </c>
      <c r="G315" s="14">
        <v>781.2</v>
      </c>
      <c r="H315" s="14">
        <v>781.2</v>
      </c>
      <c r="I315" s="14">
        <v>781.2</v>
      </c>
      <c r="J315" s="22"/>
    </row>
    <row r="316" spans="1:10" ht="37.5" outlineLevel="4" x14ac:dyDescent="0.3">
      <c r="A316" s="8" t="s">
        <v>22</v>
      </c>
      <c r="B316" s="9" t="s">
        <v>10</v>
      </c>
      <c r="C316" s="10" t="s">
        <v>131</v>
      </c>
      <c r="D316" s="10" t="s">
        <v>136</v>
      </c>
      <c r="E316" s="10" t="s">
        <v>217</v>
      </c>
      <c r="F316" s="9"/>
      <c r="G316" s="14">
        <f>G317+G320</f>
        <v>36551.203959999999</v>
      </c>
      <c r="H316" s="14">
        <f t="shared" ref="H316:I316" si="128">H317+H320</f>
        <v>37609</v>
      </c>
      <c r="I316" s="14">
        <f t="shared" si="128"/>
        <v>38956</v>
      </c>
      <c r="J316" s="22"/>
    </row>
    <row r="317" spans="1:10" ht="56.25" outlineLevel="5" x14ac:dyDescent="0.3">
      <c r="A317" s="8" t="s">
        <v>17</v>
      </c>
      <c r="B317" s="9" t="s">
        <v>10</v>
      </c>
      <c r="C317" s="10" t="s">
        <v>131</v>
      </c>
      <c r="D317" s="10" t="s">
        <v>136</v>
      </c>
      <c r="E317" s="10" t="s">
        <v>244</v>
      </c>
      <c r="F317" s="9"/>
      <c r="G317" s="14">
        <f>G318+G319</f>
        <v>6812.2039599999998</v>
      </c>
      <c r="H317" s="14">
        <f t="shared" ref="H317:I317" si="129">H318+H319</f>
        <v>6831</v>
      </c>
      <c r="I317" s="14">
        <f t="shared" si="129"/>
        <v>7098</v>
      </c>
      <c r="J317" s="22"/>
    </row>
    <row r="318" spans="1:10" ht="131.25" outlineLevel="7" x14ac:dyDescent="0.3">
      <c r="A318" s="8" t="s">
        <v>283</v>
      </c>
      <c r="B318" s="9" t="s">
        <v>10</v>
      </c>
      <c r="C318" s="10" t="s">
        <v>131</v>
      </c>
      <c r="D318" s="10" t="s">
        <v>136</v>
      </c>
      <c r="E318" s="10" t="s">
        <v>245</v>
      </c>
      <c r="F318" s="9" t="s">
        <v>1</v>
      </c>
      <c r="G318" s="14">
        <f>6440+207</f>
        <v>6647</v>
      </c>
      <c r="H318" s="14">
        <f>6698</f>
        <v>6698</v>
      </c>
      <c r="I318" s="14">
        <f>6965</f>
        <v>6965</v>
      </c>
      <c r="J318" s="22"/>
    </row>
    <row r="319" spans="1:10" ht="75" outlineLevel="7" x14ac:dyDescent="0.3">
      <c r="A319" s="8" t="s">
        <v>284</v>
      </c>
      <c r="B319" s="9" t="s">
        <v>10</v>
      </c>
      <c r="C319" s="10" t="s">
        <v>131</v>
      </c>
      <c r="D319" s="10" t="s">
        <v>136</v>
      </c>
      <c r="E319" s="10" t="s">
        <v>245</v>
      </c>
      <c r="F319" s="9" t="s">
        <v>2</v>
      </c>
      <c r="G319" s="14">
        <f>133+32.20396</f>
        <v>165.20396</v>
      </c>
      <c r="H319" s="14">
        <v>133</v>
      </c>
      <c r="I319" s="14">
        <v>133</v>
      </c>
      <c r="J319" s="22"/>
    </row>
    <row r="320" spans="1:10" ht="56.25" outlineLevel="5" x14ac:dyDescent="0.3">
      <c r="A320" s="8" t="s">
        <v>94</v>
      </c>
      <c r="B320" s="9" t="s">
        <v>10</v>
      </c>
      <c r="C320" s="10" t="s">
        <v>131</v>
      </c>
      <c r="D320" s="10" t="s">
        <v>136</v>
      </c>
      <c r="E320" s="10" t="s">
        <v>246</v>
      </c>
      <c r="F320" s="9"/>
      <c r="G320" s="14">
        <f>G321+G322</f>
        <v>29739</v>
      </c>
      <c r="H320" s="14">
        <f t="shared" ref="H320:I320" si="130">H321+H322</f>
        <v>30778</v>
      </c>
      <c r="I320" s="14">
        <f t="shared" si="130"/>
        <v>31858</v>
      </c>
      <c r="J320" s="22"/>
    </row>
    <row r="321" spans="1:10" ht="131.25" outlineLevel="7" x14ac:dyDescent="0.3">
      <c r="A321" s="8" t="s">
        <v>287</v>
      </c>
      <c r="B321" s="9" t="s">
        <v>10</v>
      </c>
      <c r="C321" s="10" t="s">
        <v>131</v>
      </c>
      <c r="D321" s="10" t="s">
        <v>136</v>
      </c>
      <c r="E321" s="10" t="s">
        <v>247</v>
      </c>
      <c r="F321" s="9" t="s">
        <v>1</v>
      </c>
      <c r="G321" s="14">
        <f>25974</f>
        <v>25974</v>
      </c>
      <c r="H321" s="14">
        <f>27013</f>
        <v>27013</v>
      </c>
      <c r="I321" s="14">
        <f>28093</f>
        <v>28093</v>
      </c>
      <c r="J321" s="22"/>
    </row>
    <row r="322" spans="1:10" ht="75" outlineLevel="7" x14ac:dyDescent="0.3">
      <c r="A322" s="8" t="s">
        <v>288</v>
      </c>
      <c r="B322" s="9" t="s">
        <v>10</v>
      </c>
      <c r="C322" s="10" t="s">
        <v>131</v>
      </c>
      <c r="D322" s="10" t="s">
        <v>136</v>
      </c>
      <c r="E322" s="10" t="s">
        <v>247</v>
      </c>
      <c r="F322" s="9" t="s">
        <v>2</v>
      </c>
      <c r="G322" s="14">
        <f>3765</f>
        <v>3765</v>
      </c>
      <c r="H322" s="14">
        <f>3765</f>
        <v>3765</v>
      </c>
      <c r="I322" s="14">
        <f>3765</f>
        <v>3765</v>
      </c>
      <c r="J322" s="22"/>
    </row>
    <row r="323" spans="1:10" outlineLevel="1" x14ac:dyDescent="0.3">
      <c r="A323" s="11" t="s">
        <v>64</v>
      </c>
      <c r="B323" s="12" t="s">
        <v>10</v>
      </c>
      <c r="C323" s="13" t="s">
        <v>133</v>
      </c>
      <c r="D323" s="13"/>
      <c r="E323" s="12" t="s">
        <v>146</v>
      </c>
      <c r="F323" s="12"/>
      <c r="G323" s="15">
        <f>G324+G334</f>
        <v>23411.000000000004</v>
      </c>
      <c r="H323" s="15">
        <f t="shared" ref="H323:I323" si="131">H324+H334</f>
        <v>23450.9</v>
      </c>
      <c r="I323" s="15">
        <f t="shared" si="131"/>
        <v>24372.899999999998</v>
      </c>
      <c r="J323" s="22"/>
    </row>
    <row r="324" spans="1:10" outlineLevel="2" x14ac:dyDescent="0.3">
      <c r="A324" s="11" t="s">
        <v>71</v>
      </c>
      <c r="B324" s="12" t="s">
        <v>10</v>
      </c>
      <c r="C324" s="13" t="s">
        <v>133</v>
      </c>
      <c r="D324" s="13" t="s">
        <v>129</v>
      </c>
      <c r="E324" s="12" t="s">
        <v>146</v>
      </c>
      <c r="F324" s="12"/>
      <c r="G324" s="15">
        <f>G325</f>
        <v>22566.600000000002</v>
      </c>
      <c r="H324" s="15">
        <f t="shared" ref="H324:I326" si="132">H325</f>
        <v>23450.9</v>
      </c>
      <c r="I324" s="15">
        <f t="shared" si="132"/>
        <v>24372.899999999998</v>
      </c>
      <c r="J324" s="22"/>
    </row>
    <row r="325" spans="1:10" ht="75" outlineLevel="3" x14ac:dyDescent="0.3">
      <c r="A325" s="8" t="s">
        <v>407</v>
      </c>
      <c r="B325" s="9" t="s">
        <v>10</v>
      </c>
      <c r="C325" s="10" t="s">
        <v>133</v>
      </c>
      <c r="D325" s="10" t="s">
        <v>129</v>
      </c>
      <c r="E325" s="10" t="s">
        <v>179</v>
      </c>
      <c r="F325" s="9"/>
      <c r="G325" s="14">
        <f>G326</f>
        <v>22566.600000000002</v>
      </c>
      <c r="H325" s="14">
        <f t="shared" si="132"/>
        <v>23450.9</v>
      </c>
      <c r="I325" s="14">
        <f t="shared" si="132"/>
        <v>24372.899999999998</v>
      </c>
      <c r="J325" s="22"/>
    </row>
    <row r="326" spans="1:10" ht="56.25" outlineLevel="4" x14ac:dyDescent="0.3">
      <c r="A326" s="8" t="s">
        <v>108</v>
      </c>
      <c r="B326" s="9" t="s">
        <v>10</v>
      </c>
      <c r="C326" s="10" t="s">
        <v>133</v>
      </c>
      <c r="D326" s="10" t="s">
        <v>129</v>
      </c>
      <c r="E326" s="10" t="s">
        <v>248</v>
      </c>
      <c r="F326" s="9"/>
      <c r="G326" s="14">
        <f>G327</f>
        <v>22566.600000000002</v>
      </c>
      <c r="H326" s="14">
        <f t="shared" si="132"/>
        <v>23450.9</v>
      </c>
      <c r="I326" s="14">
        <f t="shared" si="132"/>
        <v>24372.899999999998</v>
      </c>
      <c r="J326" s="22"/>
    </row>
    <row r="327" spans="1:10" ht="131.25" outlineLevel="5" x14ac:dyDescent="0.3">
      <c r="A327" s="8" t="s">
        <v>109</v>
      </c>
      <c r="B327" s="9" t="s">
        <v>10</v>
      </c>
      <c r="C327" s="10" t="s">
        <v>133</v>
      </c>
      <c r="D327" s="10" t="s">
        <v>129</v>
      </c>
      <c r="E327" s="10" t="s">
        <v>249</v>
      </c>
      <c r="F327" s="9"/>
      <c r="G327" s="14">
        <f>G328+G330+G333+G331+G332+G329</f>
        <v>22566.600000000002</v>
      </c>
      <c r="H327" s="14">
        <f t="shared" ref="H327:I327" si="133">H328+H330+H333+H331+H332+H329</f>
        <v>23450.9</v>
      </c>
      <c r="I327" s="14">
        <f t="shared" si="133"/>
        <v>24372.899999999998</v>
      </c>
      <c r="J327" s="22"/>
    </row>
    <row r="328" spans="1:10" ht="150" outlineLevel="7" x14ac:dyDescent="0.3">
      <c r="A328" s="8" t="s">
        <v>324</v>
      </c>
      <c r="B328" s="9" t="s">
        <v>10</v>
      </c>
      <c r="C328" s="10" t="s">
        <v>133</v>
      </c>
      <c r="D328" s="10" t="s">
        <v>129</v>
      </c>
      <c r="E328" s="10" t="s">
        <v>250</v>
      </c>
      <c r="F328" s="9" t="s">
        <v>6</v>
      </c>
      <c r="G328" s="14">
        <v>231.9</v>
      </c>
      <c r="H328" s="14">
        <v>241.2</v>
      </c>
      <c r="I328" s="14">
        <v>250.8</v>
      </c>
      <c r="J328" s="22"/>
    </row>
    <row r="329" spans="1:10" ht="168.75" outlineLevel="7" x14ac:dyDescent="0.3">
      <c r="A329" s="8" t="s">
        <v>453</v>
      </c>
      <c r="B329" s="9" t="s">
        <v>10</v>
      </c>
      <c r="C329" s="10" t="s">
        <v>133</v>
      </c>
      <c r="D329" s="10" t="s">
        <v>129</v>
      </c>
      <c r="E329" s="10" t="s">
        <v>250</v>
      </c>
      <c r="F329" s="9">
        <v>600</v>
      </c>
      <c r="G329" s="14">
        <v>200.7</v>
      </c>
      <c r="H329" s="14">
        <v>208.7</v>
      </c>
      <c r="I329" s="14">
        <v>217.1</v>
      </c>
      <c r="J329" s="22"/>
    </row>
    <row r="330" spans="1:10" ht="93.75" outlineLevel="7" x14ac:dyDescent="0.3">
      <c r="A330" s="8" t="s">
        <v>396</v>
      </c>
      <c r="B330" s="9" t="s">
        <v>10</v>
      </c>
      <c r="C330" s="10" t="s">
        <v>133</v>
      </c>
      <c r="D330" s="10" t="s">
        <v>129</v>
      </c>
      <c r="E330" s="10" t="s">
        <v>398</v>
      </c>
      <c r="F330" s="9" t="s">
        <v>6</v>
      </c>
      <c r="G330" s="14">
        <v>4367</v>
      </c>
      <c r="H330" s="14">
        <v>4541</v>
      </c>
      <c r="I330" s="14">
        <v>4723</v>
      </c>
      <c r="J330" s="22"/>
    </row>
    <row r="331" spans="1:10" ht="112.5" outlineLevel="7" x14ac:dyDescent="0.3">
      <c r="A331" s="8" t="s">
        <v>397</v>
      </c>
      <c r="B331" s="9" t="s">
        <v>10</v>
      </c>
      <c r="C331" s="10" t="s">
        <v>133</v>
      </c>
      <c r="D331" s="10" t="s">
        <v>129</v>
      </c>
      <c r="E331" s="10" t="s">
        <v>399</v>
      </c>
      <c r="F331" s="9" t="s">
        <v>6</v>
      </c>
      <c r="G331" s="14">
        <v>3103</v>
      </c>
      <c r="H331" s="14">
        <v>3227</v>
      </c>
      <c r="I331" s="14">
        <v>3357</v>
      </c>
      <c r="J331" s="22"/>
    </row>
    <row r="332" spans="1:10" ht="93.75" outlineLevel="7" x14ac:dyDescent="0.3">
      <c r="A332" s="8" t="s">
        <v>401</v>
      </c>
      <c r="B332" s="9" t="s">
        <v>10</v>
      </c>
      <c r="C332" s="10" t="s">
        <v>133</v>
      </c>
      <c r="D332" s="10" t="s">
        <v>129</v>
      </c>
      <c r="E332" s="10" t="s">
        <v>400</v>
      </c>
      <c r="F332" s="9" t="s">
        <v>6</v>
      </c>
      <c r="G332" s="14">
        <v>14232</v>
      </c>
      <c r="H332" s="14">
        <v>14801</v>
      </c>
      <c r="I332" s="14">
        <v>15393</v>
      </c>
      <c r="J332" s="22"/>
    </row>
    <row r="333" spans="1:10" ht="56.25" outlineLevel="7" x14ac:dyDescent="0.3">
      <c r="A333" s="8" t="s">
        <v>323</v>
      </c>
      <c r="B333" s="9" t="s">
        <v>10</v>
      </c>
      <c r="C333" s="10" t="s">
        <v>133</v>
      </c>
      <c r="D333" s="10" t="s">
        <v>129</v>
      </c>
      <c r="E333" s="10" t="s">
        <v>251</v>
      </c>
      <c r="F333" s="9" t="s">
        <v>6</v>
      </c>
      <c r="G333" s="14">
        <v>432</v>
      </c>
      <c r="H333" s="14">
        <v>432</v>
      </c>
      <c r="I333" s="14">
        <v>432</v>
      </c>
      <c r="J333" s="22"/>
    </row>
    <row r="334" spans="1:10" ht="37.5" outlineLevel="2" x14ac:dyDescent="0.3">
      <c r="A334" s="11" t="s">
        <v>73</v>
      </c>
      <c r="B334" s="12" t="s">
        <v>10</v>
      </c>
      <c r="C334" s="13" t="s">
        <v>133</v>
      </c>
      <c r="D334" s="13" t="s">
        <v>126</v>
      </c>
      <c r="E334" s="12" t="s">
        <v>146</v>
      </c>
      <c r="F334" s="12"/>
      <c r="G334" s="15">
        <f>G335</f>
        <v>844.4</v>
      </c>
      <c r="H334" s="15">
        <f t="shared" ref="H334:I334" si="134">H335</f>
        <v>0</v>
      </c>
      <c r="I334" s="15">
        <f t="shared" si="134"/>
        <v>0</v>
      </c>
      <c r="J334" s="22"/>
    </row>
    <row r="335" spans="1:10" ht="75" outlineLevel="3" x14ac:dyDescent="0.3">
      <c r="A335" s="8" t="s">
        <v>407</v>
      </c>
      <c r="B335" s="9" t="s">
        <v>10</v>
      </c>
      <c r="C335" s="10" t="s">
        <v>133</v>
      </c>
      <c r="D335" s="10" t="s">
        <v>126</v>
      </c>
      <c r="E335" s="10" t="s">
        <v>179</v>
      </c>
      <c r="F335" s="9"/>
      <c r="G335" s="14">
        <f>G336</f>
        <v>844.4</v>
      </c>
      <c r="H335" s="14">
        <f t="shared" ref="H335:I335" si="135">H336</f>
        <v>0</v>
      </c>
      <c r="I335" s="14">
        <f t="shared" si="135"/>
        <v>0</v>
      </c>
      <c r="J335" s="22"/>
    </row>
    <row r="336" spans="1:10" ht="37.5" outlineLevel="4" x14ac:dyDescent="0.3">
      <c r="A336" s="8" t="s">
        <v>77</v>
      </c>
      <c r="B336" s="9" t="s">
        <v>10</v>
      </c>
      <c r="C336" s="10" t="s">
        <v>133</v>
      </c>
      <c r="D336" s="10" t="s">
        <v>126</v>
      </c>
      <c r="E336" s="10" t="s">
        <v>194</v>
      </c>
      <c r="F336" s="9"/>
      <c r="G336" s="14">
        <f>G337</f>
        <v>844.4</v>
      </c>
      <c r="H336" s="14">
        <f t="shared" ref="H336:I336" si="136">H337</f>
        <v>0</v>
      </c>
      <c r="I336" s="14">
        <f t="shared" si="136"/>
        <v>0</v>
      </c>
      <c r="J336" s="22"/>
    </row>
    <row r="337" spans="1:10" ht="168.75" outlineLevel="5" x14ac:dyDescent="0.3">
      <c r="A337" s="8" t="s">
        <v>110</v>
      </c>
      <c r="B337" s="9" t="s">
        <v>10</v>
      </c>
      <c r="C337" s="10" t="s">
        <v>133</v>
      </c>
      <c r="D337" s="10" t="s">
        <v>126</v>
      </c>
      <c r="E337" s="10" t="s">
        <v>252</v>
      </c>
      <c r="F337" s="9"/>
      <c r="G337" s="14">
        <f>G338</f>
        <v>844.4</v>
      </c>
      <c r="H337" s="14">
        <f t="shared" ref="H337:I337" si="137">H338</f>
        <v>0</v>
      </c>
      <c r="I337" s="14">
        <f t="shared" si="137"/>
        <v>0</v>
      </c>
      <c r="J337" s="22"/>
    </row>
    <row r="338" spans="1:10" ht="131.25" outlineLevel="7" x14ac:dyDescent="0.3">
      <c r="A338" s="8" t="s">
        <v>322</v>
      </c>
      <c r="B338" s="9" t="s">
        <v>10</v>
      </c>
      <c r="C338" s="10" t="s">
        <v>133</v>
      </c>
      <c r="D338" s="10" t="s">
        <v>126</v>
      </c>
      <c r="E338" s="10" t="s">
        <v>253</v>
      </c>
      <c r="F338" s="9" t="s">
        <v>2</v>
      </c>
      <c r="G338" s="14">
        <f>830+14.4</f>
        <v>844.4</v>
      </c>
      <c r="H338" s="14">
        <v>0</v>
      </c>
      <c r="I338" s="14">
        <v>0</v>
      </c>
      <c r="J338" s="22"/>
    </row>
    <row r="339" spans="1:10" outlineLevel="1" x14ac:dyDescent="0.3">
      <c r="A339" s="11" t="s">
        <v>75</v>
      </c>
      <c r="B339" s="12" t="s">
        <v>10</v>
      </c>
      <c r="C339" s="13" t="s">
        <v>138</v>
      </c>
      <c r="D339" s="13"/>
      <c r="E339" s="12" t="s">
        <v>146</v>
      </c>
      <c r="F339" s="12"/>
      <c r="G339" s="15">
        <f>G340+G345</f>
        <v>16162.482</v>
      </c>
      <c r="H339" s="15">
        <f t="shared" ref="H339:I339" si="138">H340+H345</f>
        <v>2289.8000000000002</v>
      </c>
      <c r="I339" s="15">
        <f t="shared" si="138"/>
        <v>10289.799999999999</v>
      </c>
      <c r="J339" s="22"/>
    </row>
    <row r="340" spans="1:10" outlineLevel="2" x14ac:dyDescent="0.3">
      <c r="A340" s="11" t="s">
        <v>111</v>
      </c>
      <c r="B340" s="12" t="s">
        <v>10</v>
      </c>
      <c r="C340" s="13" t="s">
        <v>138</v>
      </c>
      <c r="D340" s="13" t="s">
        <v>125</v>
      </c>
      <c r="E340" s="12" t="s">
        <v>146</v>
      </c>
      <c r="F340" s="12"/>
      <c r="G340" s="15">
        <f>G341</f>
        <v>12400</v>
      </c>
      <c r="H340" s="15">
        <f t="shared" ref="H340:I342" si="139">H341</f>
        <v>400</v>
      </c>
      <c r="I340" s="15">
        <f t="shared" si="139"/>
        <v>8400</v>
      </c>
      <c r="J340" s="22"/>
    </row>
    <row r="341" spans="1:10" ht="75" outlineLevel="3" x14ac:dyDescent="0.3">
      <c r="A341" s="8" t="s">
        <v>407</v>
      </c>
      <c r="B341" s="9" t="s">
        <v>10</v>
      </c>
      <c r="C341" s="10" t="s">
        <v>138</v>
      </c>
      <c r="D341" s="10" t="s">
        <v>125</v>
      </c>
      <c r="E341" s="10" t="s">
        <v>179</v>
      </c>
      <c r="F341" s="9"/>
      <c r="G341" s="14">
        <f>G342</f>
        <v>12400</v>
      </c>
      <c r="H341" s="14">
        <f t="shared" si="139"/>
        <v>400</v>
      </c>
      <c r="I341" s="14">
        <f t="shared" si="139"/>
        <v>8400</v>
      </c>
      <c r="J341" s="22"/>
    </row>
    <row r="342" spans="1:10" ht="37.5" outlineLevel="4" x14ac:dyDescent="0.3">
      <c r="A342" s="8" t="s">
        <v>77</v>
      </c>
      <c r="B342" s="9" t="s">
        <v>10</v>
      </c>
      <c r="C342" s="10" t="s">
        <v>138</v>
      </c>
      <c r="D342" s="10" t="s">
        <v>125</v>
      </c>
      <c r="E342" s="10" t="s">
        <v>194</v>
      </c>
      <c r="F342" s="9"/>
      <c r="G342" s="14">
        <f>G343</f>
        <v>12400</v>
      </c>
      <c r="H342" s="14">
        <f t="shared" si="139"/>
        <v>400</v>
      </c>
      <c r="I342" s="14">
        <f t="shared" si="139"/>
        <v>8400</v>
      </c>
      <c r="J342" s="22"/>
    </row>
    <row r="343" spans="1:10" ht="168.75" outlineLevel="5" x14ac:dyDescent="0.3">
      <c r="A343" s="8" t="s">
        <v>110</v>
      </c>
      <c r="B343" s="9" t="s">
        <v>10</v>
      </c>
      <c r="C343" s="10" t="s">
        <v>138</v>
      </c>
      <c r="D343" s="10" t="s">
        <v>125</v>
      </c>
      <c r="E343" s="10" t="s">
        <v>252</v>
      </c>
      <c r="F343" s="9"/>
      <c r="G343" s="14">
        <f>G344</f>
        <v>12400</v>
      </c>
      <c r="H343" s="14">
        <f t="shared" ref="H343:I343" si="140">H344</f>
        <v>400</v>
      </c>
      <c r="I343" s="14">
        <f t="shared" si="140"/>
        <v>8400</v>
      </c>
      <c r="J343" s="22"/>
    </row>
    <row r="344" spans="1:10" ht="75" outlineLevel="7" x14ac:dyDescent="0.3">
      <c r="A344" s="8" t="s">
        <v>321</v>
      </c>
      <c r="B344" s="9" t="s">
        <v>10</v>
      </c>
      <c r="C344" s="10" t="s">
        <v>138</v>
      </c>
      <c r="D344" s="10" t="s">
        <v>125</v>
      </c>
      <c r="E344" s="10" t="s">
        <v>254</v>
      </c>
      <c r="F344" s="9" t="s">
        <v>2</v>
      </c>
      <c r="G344" s="14">
        <f>8400+4000</f>
        <v>12400</v>
      </c>
      <c r="H344" s="14">
        <f>8400-8000</f>
        <v>400</v>
      </c>
      <c r="I344" s="14">
        <v>8400</v>
      </c>
      <c r="J344" s="22"/>
    </row>
    <row r="345" spans="1:10" outlineLevel="2" x14ac:dyDescent="0.3">
      <c r="A345" s="11" t="s">
        <v>76</v>
      </c>
      <c r="B345" s="12" t="s">
        <v>10</v>
      </c>
      <c r="C345" s="13" t="s">
        <v>138</v>
      </c>
      <c r="D345" s="13" t="s">
        <v>128</v>
      </c>
      <c r="E345" s="12" t="s">
        <v>146</v>
      </c>
      <c r="F345" s="12"/>
      <c r="G345" s="15">
        <f>G346</f>
        <v>3762.482</v>
      </c>
      <c r="H345" s="15">
        <f t="shared" ref="H345:I345" si="141">H346</f>
        <v>1889.8</v>
      </c>
      <c r="I345" s="15">
        <f t="shared" si="141"/>
        <v>1889.8</v>
      </c>
      <c r="J345" s="22"/>
    </row>
    <row r="346" spans="1:10" ht="75" outlineLevel="3" x14ac:dyDescent="0.3">
      <c r="A346" s="8" t="s">
        <v>407</v>
      </c>
      <c r="B346" s="9" t="s">
        <v>10</v>
      </c>
      <c r="C346" s="10" t="s">
        <v>138</v>
      </c>
      <c r="D346" s="10" t="s">
        <v>128</v>
      </c>
      <c r="E346" s="10" t="s">
        <v>179</v>
      </c>
      <c r="F346" s="9"/>
      <c r="G346" s="14">
        <f>G347</f>
        <v>3762.482</v>
      </c>
      <c r="H346" s="14">
        <f t="shared" ref="H346:I346" si="142">H347</f>
        <v>1889.8</v>
      </c>
      <c r="I346" s="14">
        <f t="shared" si="142"/>
        <v>1889.8</v>
      </c>
      <c r="J346" s="22"/>
    </row>
    <row r="347" spans="1:10" ht="37.5" outlineLevel="4" x14ac:dyDescent="0.3">
      <c r="A347" s="8" t="s">
        <v>77</v>
      </c>
      <c r="B347" s="9" t="s">
        <v>10</v>
      </c>
      <c r="C347" s="10" t="s">
        <v>138</v>
      </c>
      <c r="D347" s="10" t="s">
        <v>128</v>
      </c>
      <c r="E347" s="10" t="s">
        <v>194</v>
      </c>
      <c r="F347" s="9"/>
      <c r="G347" s="14">
        <f>G351+G348</f>
        <v>3762.482</v>
      </c>
      <c r="H347" s="14">
        <f t="shared" ref="H347:I347" si="143">H351+H348</f>
        <v>1889.8</v>
      </c>
      <c r="I347" s="14">
        <f t="shared" si="143"/>
        <v>1889.8</v>
      </c>
      <c r="J347" s="22"/>
    </row>
    <row r="348" spans="1:10" ht="56.25" outlineLevel="4" x14ac:dyDescent="0.3">
      <c r="A348" s="8" t="s">
        <v>477</v>
      </c>
      <c r="B348" s="9" t="s">
        <v>10</v>
      </c>
      <c r="C348" s="10" t="s">
        <v>138</v>
      </c>
      <c r="D348" s="10" t="s">
        <v>128</v>
      </c>
      <c r="E348" s="10" t="s">
        <v>476</v>
      </c>
      <c r="F348" s="9"/>
      <c r="G348" s="14">
        <f>G349+G350</f>
        <v>1840</v>
      </c>
      <c r="H348" s="14">
        <f t="shared" ref="H348:I348" si="144">H349+H350</f>
        <v>0</v>
      </c>
      <c r="I348" s="14">
        <f t="shared" si="144"/>
        <v>0</v>
      </c>
      <c r="J348" s="22"/>
    </row>
    <row r="349" spans="1:10" ht="131.25" outlineLevel="4" x14ac:dyDescent="0.3">
      <c r="A349" s="8" t="s">
        <v>458</v>
      </c>
      <c r="B349" s="9" t="s">
        <v>10</v>
      </c>
      <c r="C349" s="10" t="s">
        <v>138</v>
      </c>
      <c r="D349" s="10" t="s">
        <v>128</v>
      </c>
      <c r="E349" s="10" t="s">
        <v>478</v>
      </c>
      <c r="F349" s="9">
        <v>200</v>
      </c>
      <c r="G349" s="14">
        <v>480</v>
      </c>
      <c r="H349" s="14">
        <v>0</v>
      </c>
      <c r="I349" s="14">
        <v>0</v>
      </c>
      <c r="J349" s="22"/>
    </row>
    <row r="350" spans="1:10" ht="131.25" outlineLevel="4" x14ac:dyDescent="0.3">
      <c r="A350" s="8" t="s">
        <v>467</v>
      </c>
      <c r="B350" s="9" t="s">
        <v>10</v>
      </c>
      <c r="C350" s="10" t="s">
        <v>138</v>
      </c>
      <c r="D350" s="10" t="s">
        <v>128</v>
      </c>
      <c r="E350" s="10" t="s">
        <v>478</v>
      </c>
      <c r="F350" s="9">
        <v>600</v>
      </c>
      <c r="G350" s="14">
        <v>1360</v>
      </c>
      <c r="H350" s="14">
        <v>0</v>
      </c>
      <c r="I350" s="14">
        <v>0</v>
      </c>
      <c r="J350" s="22"/>
    </row>
    <row r="351" spans="1:10" ht="168.75" outlineLevel="5" x14ac:dyDescent="0.3">
      <c r="A351" s="8" t="s">
        <v>110</v>
      </c>
      <c r="B351" s="9" t="s">
        <v>10</v>
      </c>
      <c r="C351" s="10" t="s">
        <v>138</v>
      </c>
      <c r="D351" s="10" t="s">
        <v>128</v>
      </c>
      <c r="E351" s="10" t="s">
        <v>252</v>
      </c>
      <c r="F351" s="9"/>
      <c r="G351" s="14">
        <f>G352</f>
        <v>1922.482</v>
      </c>
      <c r="H351" s="14">
        <f t="shared" ref="H351:I351" si="145">H352</f>
        <v>1889.8</v>
      </c>
      <c r="I351" s="14">
        <f t="shared" si="145"/>
        <v>1889.8</v>
      </c>
      <c r="J351" s="22"/>
    </row>
    <row r="352" spans="1:10" ht="93.75" outlineLevel="7" x14ac:dyDescent="0.3">
      <c r="A352" s="8" t="s">
        <v>320</v>
      </c>
      <c r="B352" s="9" t="s">
        <v>10</v>
      </c>
      <c r="C352" s="10" t="s">
        <v>138</v>
      </c>
      <c r="D352" s="10" t="s">
        <v>128</v>
      </c>
      <c r="E352" s="10" t="s">
        <v>255</v>
      </c>
      <c r="F352" s="9" t="s">
        <v>2</v>
      </c>
      <c r="G352" s="14">
        <f>1889.8+32.682</f>
        <v>1922.482</v>
      </c>
      <c r="H352" s="14">
        <v>1889.8</v>
      </c>
      <c r="I352" s="14">
        <v>1889.8</v>
      </c>
      <c r="J352" s="22"/>
    </row>
    <row r="353" spans="1:10" ht="37.5" x14ac:dyDescent="0.3">
      <c r="A353" s="11" t="s">
        <v>112</v>
      </c>
      <c r="B353" s="12" t="s">
        <v>11</v>
      </c>
      <c r="C353" s="12"/>
      <c r="D353" s="12"/>
      <c r="E353" s="12" t="s">
        <v>146</v>
      </c>
      <c r="F353" s="12"/>
      <c r="G353" s="15">
        <f>G354+G372+G386+G414+G420</f>
        <v>387807.72034000006</v>
      </c>
      <c r="H353" s="15">
        <f>H354+H372+H386+H414+H420</f>
        <v>409119.54999999993</v>
      </c>
      <c r="I353" s="15">
        <f>I354+I372+I386+I414+I420</f>
        <v>144395</v>
      </c>
      <c r="J353" s="22"/>
    </row>
    <row r="354" spans="1:10" outlineLevel="1" x14ac:dyDescent="0.3">
      <c r="A354" s="11" t="s">
        <v>29</v>
      </c>
      <c r="B354" s="12" t="s">
        <v>11</v>
      </c>
      <c r="C354" s="13" t="s">
        <v>125</v>
      </c>
      <c r="D354" s="13"/>
      <c r="E354" s="12" t="s">
        <v>146</v>
      </c>
      <c r="F354" s="12"/>
      <c r="G354" s="15">
        <f>G355+G362+G367</f>
        <v>43502.006720000005</v>
      </c>
      <c r="H354" s="15">
        <f t="shared" ref="H354:I354" si="146">H355+H362+H367</f>
        <v>13156.272800000001</v>
      </c>
      <c r="I354" s="15">
        <f t="shared" si="146"/>
        <v>14500.124100000001</v>
      </c>
      <c r="J354" s="22"/>
    </row>
    <row r="355" spans="1:10" ht="75" outlineLevel="2" x14ac:dyDescent="0.3">
      <c r="A355" s="11" t="s">
        <v>30</v>
      </c>
      <c r="B355" s="12" t="s">
        <v>11</v>
      </c>
      <c r="C355" s="13" t="s">
        <v>125</v>
      </c>
      <c r="D355" s="13" t="s">
        <v>126</v>
      </c>
      <c r="E355" s="12" t="s">
        <v>146</v>
      </c>
      <c r="F355" s="12"/>
      <c r="G355" s="15">
        <f>G356</f>
        <v>13655</v>
      </c>
      <c r="H355" s="15">
        <f t="shared" ref="H355:I357" si="147">H356</f>
        <v>12656.272800000001</v>
      </c>
      <c r="I355" s="15">
        <f t="shared" si="147"/>
        <v>14000.124100000001</v>
      </c>
      <c r="J355" s="22"/>
    </row>
    <row r="356" spans="1:10" ht="75" outlineLevel="3" x14ac:dyDescent="0.3">
      <c r="A356" s="8" t="s">
        <v>403</v>
      </c>
      <c r="B356" s="9" t="s">
        <v>11</v>
      </c>
      <c r="C356" s="10" t="s">
        <v>125</v>
      </c>
      <c r="D356" s="10" t="s">
        <v>126</v>
      </c>
      <c r="E356" s="10" t="s">
        <v>142</v>
      </c>
      <c r="F356" s="9"/>
      <c r="G356" s="14">
        <f>G357</f>
        <v>13655</v>
      </c>
      <c r="H356" s="14">
        <f t="shared" si="147"/>
        <v>12656.272800000001</v>
      </c>
      <c r="I356" s="14">
        <f t="shared" si="147"/>
        <v>14000.124100000001</v>
      </c>
      <c r="J356" s="22"/>
    </row>
    <row r="357" spans="1:10" ht="37.5" outlineLevel="4" x14ac:dyDescent="0.3">
      <c r="A357" s="8" t="s">
        <v>25</v>
      </c>
      <c r="B357" s="9" t="s">
        <v>11</v>
      </c>
      <c r="C357" s="10" t="s">
        <v>125</v>
      </c>
      <c r="D357" s="10" t="s">
        <v>126</v>
      </c>
      <c r="E357" s="10" t="s">
        <v>256</v>
      </c>
      <c r="F357" s="9"/>
      <c r="G357" s="14">
        <f>G358</f>
        <v>13655</v>
      </c>
      <c r="H357" s="14">
        <f t="shared" si="147"/>
        <v>12656.272800000001</v>
      </c>
      <c r="I357" s="14">
        <f t="shared" si="147"/>
        <v>14000.124100000001</v>
      </c>
      <c r="J357" s="22"/>
    </row>
    <row r="358" spans="1:10" ht="56.25" outlineLevel="5" x14ac:dyDescent="0.3">
      <c r="A358" s="8" t="s">
        <v>17</v>
      </c>
      <c r="B358" s="9" t="s">
        <v>11</v>
      </c>
      <c r="C358" s="10" t="s">
        <v>125</v>
      </c>
      <c r="D358" s="10" t="s">
        <v>126</v>
      </c>
      <c r="E358" s="10" t="s">
        <v>257</v>
      </c>
      <c r="F358" s="9"/>
      <c r="G358" s="14">
        <f>G359+G360+G361</f>
        <v>13655</v>
      </c>
      <c r="H358" s="14">
        <f t="shared" ref="H358:I358" si="148">H359+H360+H361</f>
        <v>12656.272800000001</v>
      </c>
      <c r="I358" s="14">
        <f t="shared" si="148"/>
        <v>14000.124100000001</v>
      </c>
      <c r="J358" s="22"/>
    </row>
    <row r="359" spans="1:10" ht="131.25" outlineLevel="7" x14ac:dyDescent="0.3">
      <c r="A359" s="8" t="s">
        <v>283</v>
      </c>
      <c r="B359" s="9" t="s">
        <v>11</v>
      </c>
      <c r="C359" s="10" t="s">
        <v>125</v>
      </c>
      <c r="D359" s="10" t="s">
        <v>126</v>
      </c>
      <c r="E359" s="10" t="s">
        <v>258</v>
      </c>
      <c r="F359" s="9" t="s">
        <v>1</v>
      </c>
      <c r="G359" s="14">
        <f>10436+950</f>
        <v>11386</v>
      </c>
      <c r="H359" s="14">
        <v>10885</v>
      </c>
      <c r="I359" s="14">
        <v>11320</v>
      </c>
      <c r="J359" s="22"/>
    </row>
    <row r="360" spans="1:10" ht="75" outlineLevel="7" x14ac:dyDescent="0.3">
      <c r="A360" s="8" t="s">
        <v>284</v>
      </c>
      <c r="B360" s="9" t="s">
        <v>11</v>
      </c>
      <c r="C360" s="10" t="s">
        <v>125</v>
      </c>
      <c r="D360" s="10" t="s">
        <v>126</v>
      </c>
      <c r="E360" s="10" t="s">
        <v>258</v>
      </c>
      <c r="F360" s="9" t="s">
        <v>2</v>
      </c>
      <c r="G360" s="14">
        <f>2064+205</f>
        <v>2269</v>
      </c>
      <c r="H360" s="14">
        <f>1777.35-8.43281-0.64439</f>
        <v>1768.2728</v>
      </c>
      <c r="I360" s="14">
        <f>2680+0.1241</f>
        <v>2680.1241</v>
      </c>
      <c r="J360" s="22"/>
    </row>
    <row r="361" spans="1:10" ht="56.25" outlineLevel="7" x14ac:dyDescent="0.3">
      <c r="A361" s="8" t="s">
        <v>319</v>
      </c>
      <c r="B361" s="9" t="s">
        <v>11</v>
      </c>
      <c r="C361" s="10" t="s">
        <v>125</v>
      </c>
      <c r="D361" s="10" t="s">
        <v>126</v>
      </c>
      <c r="E361" s="10" t="s">
        <v>258</v>
      </c>
      <c r="F361" s="9" t="s">
        <v>6</v>
      </c>
      <c r="G361" s="14">
        <v>0</v>
      </c>
      <c r="H361" s="14">
        <v>3</v>
      </c>
      <c r="I361" s="14">
        <v>0</v>
      </c>
      <c r="J361" s="22"/>
    </row>
    <row r="362" spans="1:10" outlineLevel="2" x14ac:dyDescent="0.3">
      <c r="A362" s="11" t="s">
        <v>24</v>
      </c>
      <c r="B362" s="12" t="s">
        <v>11</v>
      </c>
      <c r="C362" s="13" t="s">
        <v>125</v>
      </c>
      <c r="D362" s="13" t="s">
        <v>138</v>
      </c>
      <c r="E362" s="12" t="s">
        <v>146</v>
      </c>
      <c r="F362" s="12"/>
      <c r="G362" s="15">
        <f>G363</f>
        <v>226</v>
      </c>
      <c r="H362" s="15">
        <f t="shared" ref="H362:I362" si="149">H363</f>
        <v>500</v>
      </c>
      <c r="I362" s="15">
        <f t="shared" si="149"/>
        <v>500</v>
      </c>
      <c r="J362" s="22"/>
    </row>
    <row r="363" spans="1:10" ht="75" outlineLevel="3" x14ac:dyDescent="0.3">
      <c r="A363" s="8" t="s">
        <v>403</v>
      </c>
      <c r="B363" s="9" t="s">
        <v>11</v>
      </c>
      <c r="C363" s="10" t="s">
        <v>125</v>
      </c>
      <c r="D363" s="10" t="s">
        <v>138</v>
      </c>
      <c r="E363" s="10" t="s">
        <v>142</v>
      </c>
      <c r="F363" s="9"/>
      <c r="G363" s="14">
        <f>G364</f>
        <v>226</v>
      </c>
      <c r="H363" s="14">
        <f t="shared" ref="H363:I364" si="150">H364</f>
        <v>500</v>
      </c>
      <c r="I363" s="14">
        <f t="shared" si="150"/>
        <v>500</v>
      </c>
      <c r="J363" s="22"/>
    </row>
    <row r="364" spans="1:10" ht="37.5" outlineLevel="4" x14ac:dyDescent="0.3">
      <c r="A364" s="8" t="s">
        <v>25</v>
      </c>
      <c r="B364" s="9" t="s">
        <v>11</v>
      </c>
      <c r="C364" s="10" t="s">
        <v>125</v>
      </c>
      <c r="D364" s="10" t="s">
        <v>138</v>
      </c>
      <c r="E364" s="10" t="s">
        <v>256</v>
      </c>
      <c r="F364" s="9"/>
      <c r="G364" s="14">
        <f>G365</f>
        <v>226</v>
      </c>
      <c r="H364" s="14">
        <f t="shared" si="150"/>
        <v>500</v>
      </c>
      <c r="I364" s="14">
        <f t="shared" si="150"/>
        <v>500</v>
      </c>
      <c r="J364" s="22"/>
    </row>
    <row r="365" spans="1:10" ht="56.25" outlineLevel="5" x14ac:dyDescent="0.3">
      <c r="A365" s="8" t="s">
        <v>26</v>
      </c>
      <c r="B365" s="9" t="s">
        <v>11</v>
      </c>
      <c r="C365" s="10" t="s">
        <v>125</v>
      </c>
      <c r="D365" s="10" t="s">
        <v>138</v>
      </c>
      <c r="E365" s="10" t="s">
        <v>259</v>
      </c>
      <c r="F365" s="9"/>
      <c r="G365" s="14">
        <f>G366</f>
        <v>226</v>
      </c>
      <c r="H365" s="14">
        <f t="shared" ref="H365:I365" si="151">H366</f>
        <v>500</v>
      </c>
      <c r="I365" s="14">
        <f t="shared" si="151"/>
        <v>500</v>
      </c>
      <c r="J365" s="22"/>
    </row>
    <row r="366" spans="1:10" ht="131.25" outlineLevel="7" x14ac:dyDescent="0.3">
      <c r="A366" s="8" t="s">
        <v>318</v>
      </c>
      <c r="B366" s="9" t="s">
        <v>11</v>
      </c>
      <c r="C366" s="10" t="s">
        <v>125</v>
      </c>
      <c r="D366" s="10" t="s">
        <v>138</v>
      </c>
      <c r="E366" s="10" t="s">
        <v>260</v>
      </c>
      <c r="F366" s="9" t="s">
        <v>5</v>
      </c>
      <c r="G366" s="14">
        <v>226</v>
      </c>
      <c r="H366" s="14">
        <v>500</v>
      </c>
      <c r="I366" s="14">
        <v>500</v>
      </c>
      <c r="J366" s="22"/>
    </row>
    <row r="367" spans="1:10" outlineLevel="2" x14ac:dyDescent="0.3">
      <c r="A367" s="11" t="s">
        <v>14</v>
      </c>
      <c r="B367" s="12" t="s">
        <v>11</v>
      </c>
      <c r="C367" s="13" t="s">
        <v>125</v>
      </c>
      <c r="D367" s="13" t="s">
        <v>132</v>
      </c>
      <c r="E367" s="12" t="s">
        <v>146</v>
      </c>
      <c r="F367" s="12"/>
      <c r="G367" s="15">
        <f>G368</f>
        <v>29621.006720000001</v>
      </c>
      <c r="H367" s="15">
        <f t="shared" ref="H367:I367" si="152">H368</f>
        <v>0</v>
      </c>
      <c r="I367" s="15">
        <f t="shared" si="152"/>
        <v>0</v>
      </c>
      <c r="J367" s="22"/>
    </row>
    <row r="368" spans="1:10" ht="75" outlineLevel="3" x14ac:dyDescent="0.3">
      <c r="A368" s="8" t="s">
        <v>403</v>
      </c>
      <c r="B368" s="9" t="s">
        <v>11</v>
      </c>
      <c r="C368" s="10" t="s">
        <v>125</v>
      </c>
      <c r="D368" s="10" t="s">
        <v>132</v>
      </c>
      <c r="E368" s="10" t="s">
        <v>142</v>
      </c>
      <c r="F368" s="9"/>
      <c r="G368" s="14">
        <f>G369</f>
        <v>29621.006720000001</v>
      </c>
      <c r="H368" s="14">
        <v>0</v>
      </c>
      <c r="I368" s="14">
        <v>0</v>
      </c>
      <c r="J368" s="22"/>
    </row>
    <row r="369" spans="1:12" ht="37.5" outlineLevel="4" x14ac:dyDescent="0.3">
      <c r="A369" s="8" t="s">
        <v>25</v>
      </c>
      <c r="B369" s="9" t="s">
        <v>11</v>
      </c>
      <c r="C369" s="10" t="s">
        <v>125</v>
      </c>
      <c r="D369" s="10" t="s">
        <v>132</v>
      </c>
      <c r="E369" s="10" t="s">
        <v>256</v>
      </c>
      <c r="F369" s="9"/>
      <c r="G369" s="14">
        <f>G370</f>
        <v>29621.006720000001</v>
      </c>
      <c r="H369" s="14">
        <v>0</v>
      </c>
      <c r="I369" s="14">
        <v>0</v>
      </c>
      <c r="J369" s="22"/>
    </row>
    <row r="370" spans="1:12" ht="56.25" outlineLevel="5" x14ac:dyDescent="0.3">
      <c r="A370" s="8" t="s">
        <v>27</v>
      </c>
      <c r="B370" s="9" t="s">
        <v>11</v>
      </c>
      <c r="C370" s="10" t="s">
        <v>125</v>
      </c>
      <c r="D370" s="10" t="s">
        <v>132</v>
      </c>
      <c r="E370" s="10" t="s">
        <v>261</v>
      </c>
      <c r="F370" s="9"/>
      <c r="G370" s="14">
        <f>G371</f>
        <v>29621.006720000001</v>
      </c>
      <c r="H370" s="14">
        <v>0</v>
      </c>
      <c r="I370" s="14">
        <v>0</v>
      </c>
      <c r="J370" s="22"/>
    </row>
    <row r="371" spans="1:12" ht="56.25" outlineLevel="7" x14ac:dyDescent="0.3">
      <c r="A371" s="8" t="s">
        <v>317</v>
      </c>
      <c r="B371" s="9" t="s">
        <v>11</v>
      </c>
      <c r="C371" s="10" t="s">
        <v>125</v>
      </c>
      <c r="D371" s="10" t="s">
        <v>132</v>
      </c>
      <c r="E371" s="10" t="s">
        <v>262</v>
      </c>
      <c r="F371" s="9" t="s">
        <v>5</v>
      </c>
      <c r="G371" s="14">
        <f>71.00672+29550</f>
        <v>29621.006720000001</v>
      </c>
      <c r="H371" s="14">
        <v>0</v>
      </c>
      <c r="I371" s="14">
        <v>0</v>
      </c>
      <c r="J371" s="22"/>
      <c r="L371" s="2"/>
    </row>
    <row r="372" spans="1:12" outlineLevel="1" x14ac:dyDescent="0.3">
      <c r="A372" s="11" t="s">
        <v>41</v>
      </c>
      <c r="B372" s="12" t="s">
        <v>11</v>
      </c>
      <c r="C372" s="13" t="s">
        <v>129</v>
      </c>
      <c r="D372" s="13"/>
      <c r="E372" s="12" t="s">
        <v>146</v>
      </c>
      <c r="F372" s="12"/>
      <c r="G372" s="15">
        <f>G373+G380</f>
        <v>55978.135330000005</v>
      </c>
      <c r="H372" s="15">
        <f t="shared" ref="H372:I372" si="153">H373+H380</f>
        <v>6584.5</v>
      </c>
      <c r="I372" s="15">
        <f t="shared" si="153"/>
        <v>7008.5</v>
      </c>
      <c r="J372" s="22"/>
    </row>
    <row r="373" spans="1:12" outlineLevel="2" x14ac:dyDescent="0.3">
      <c r="A373" s="11" t="s">
        <v>46</v>
      </c>
      <c r="B373" s="12" t="s">
        <v>11</v>
      </c>
      <c r="C373" s="13" t="s">
        <v>129</v>
      </c>
      <c r="D373" s="13" t="s">
        <v>136</v>
      </c>
      <c r="E373" s="12" t="s">
        <v>146</v>
      </c>
      <c r="F373" s="12"/>
      <c r="G373" s="15">
        <f>G374</f>
        <v>52679.271330000003</v>
      </c>
      <c r="H373" s="15">
        <f t="shared" ref="H373:I373" si="154">H374</f>
        <v>5000</v>
      </c>
      <c r="I373" s="15">
        <f t="shared" si="154"/>
        <v>5000</v>
      </c>
      <c r="J373" s="22"/>
    </row>
    <row r="374" spans="1:12" ht="75" outlineLevel="3" x14ac:dyDescent="0.3">
      <c r="A374" s="8" t="s">
        <v>403</v>
      </c>
      <c r="B374" s="9" t="s">
        <v>11</v>
      </c>
      <c r="C374" s="10" t="s">
        <v>129</v>
      </c>
      <c r="D374" s="10" t="s">
        <v>136</v>
      </c>
      <c r="E374" s="10" t="s">
        <v>142</v>
      </c>
      <c r="F374" s="9"/>
      <c r="G374" s="14">
        <f>G375</f>
        <v>52679.271330000003</v>
      </c>
      <c r="H374" s="14">
        <f t="shared" ref="H374:I374" si="155">H375</f>
        <v>5000</v>
      </c>
      <c r="I374" s="14">
        <f t="shared" si="155"/>
        <v>5000</v>
      </c>
      <c r="J374" s="22"/>
    </row>
    <row r="375" spans="1:12" ht="37.5" outlineLevel="4" x14ac:dyDescent="0.3">
      <c r="A375" s="8" t="s">
        <v>25</v>
      </c>
      <c r="B375" s="9" t="s">
        <v>11</v>
      </c>
      <c r="C375" s="10" t="s">
        <v>129</v>
      </c>
      <c r="D375" s="10" t="s">
        <v>136</v>
      </c>
      <c r="E375" s="10" t="s">
        <v>256</v>
      </c>
      <c r="F375" s="9"/>
      <c r="G375" s="14">
        <f>G378+G376</f>
        <v>52679.271330000003</v>
      </c>
      <c r="H375" s="14">
        <f t="shared" ref="H375:I375" si="156">H378+H376</f>
        <v>5000</v>
      </c>
      <c r="I375" s="14">
        <f t="shared" si="156"/>
        <v>5000</v>
      </c>
      <c r="J375" s="22"/>
    </row>
    <row r="376" spans="1:12" ht="37.5" outlineLevel="4" x14ac:dyDescent="0.3">
      <c r="A376" s="47" t="s">
        <v>21</v>
      </c>
      <c r="B376" s="48" t="s">
        <v>11</v>
      </c>
      <c r="C376" s="10" t="s">
        <v>129</v>
      </c>
      <c r="D376" s="10" t="s">
        <v>136</v>
      </c>
      <c r="E376" s="48" t="s">
        <v>265</v>
      </c>
      <c r="F376" s="9"/>
      <c r="G376" s="14">
        <f>G377</f>
        <v>47679.271330000003</v>
      </c>
      <c r="H376" s="14">
        <f t="shared" ref="H376:I376" si="157">H377</f>
        <v>0</v>
      </c>
      <c r="I376" s="14">
        <f t="shared" si="157"/>
        <v>0</v>
      </c>
      <c r="J376" s="22"/>
    </row>
    <row r="377" spans="1:12" ht="37.5" outlineLevel="4" x14ac:dyDescent="0.3">
      <c r="A377" s="47" t="s">
        <v>479</v>
      </c>
      <c r="B377" s="48" t="s">
        <v>11</v>
      </c>
      <c r="C377" s="10" t="s">
        <v>129</v>
      </c>
      <c r="D377" s="10" t="s">
        <v>136</v>
      </c>
      <c r="E377" s="48" t="s">
        <v>487</v>
      </c>
      <c r="F377" s="9">
        <v>500</v>
      </c>
      <c r="G377" s="14">
        <f>47679.27133</f>
        <v>47679.271330000003</v>
      </c>
      <c r="H377" s="14">
        <v>0</v>
      </c>
      <c r="I377" s="14">
        <v>0</v>
      </c>
      <c r="J377" s="22"/>
    </row>
    <row r="378" spans="1:12" ht="93.75" outlineLevel="5" x14ac:dyDescent="0.3">
      <c r="A378" s="8" t="s">
        <v>113</v>
      </c>
      <c r="B378" s="9" t="s">
        <v>11</v>
      </c>
      <c r="C378" s="10" t="s">
        <v>129</v>
      </c>
      <c r="D378" s="10" t="s">
        <v>136</v>
      </c>
      <c r="E378" s="10" t="s">
        <v>263</v>
      </c>
      <c r="F378" s="9"/>
      <c r="G378" s="14">
        <f>G379</f>
        <v>5000</v>
      </c>
      <c r="H378" s="14">
        <f t="shared" ref="H378:I378" si="158">H379</f>
        <v>5000</v>
      </c>
      <c r="I378" s="14">
        <f t="shared" si="158"/>
        <v>5000</v>
      </c>
      <c r="J378" s="22"/>
    </row>
    <row r="379" spans="1:12" ht="56.25" outlineLevel="7" x14ac:dyDescent="0.3">
      <c r="A379" s="8" t="s">
        <v>316</v>
      </c>
      <c r="B379" s="9" t="s">
        <v>11</v>
      </c>
      <c r="C379" s="10" t="s">
        <v>129</v>
      </c>
      <c r="D379" s="10" t="s">
        <v>136</v>
      </c>
      <c r="E379" s="10" t="s">
        <v>264</v>
      </c>
      <c r="F379" s="9" t="s">
        <v>12</v>
      </c>
      <c r="G379" s="14">
        <v>5000</v>
      </c>
      <c r="H379" s="14">
        <v>5000</v>
      </c>
      <c r="I379" s="14">
        <v>5000</v>
      </c>
      <c r="J379" s="22"/>
    </row>
    <row r="380" spans="1:12" ht="37.5" outlineLevel="2" x14ac:dyDescent="0.3">
      <c r="A380" s="11" t="s">
        <v>48</v>
      </c>
      <c r="B380" s="12" t="s">
        <v>11</v>
      </c>
      <c r="C380" s="13" t="s">
        <v>129</v>
      </c>
      <c r="D380" s="13" t="s">
        <v>137</v>
      </c>
      <c r="E380" s="12" t="s">
        <v>146</v>
      </c>
      <c r="F380" s="12"/>
      <c r="G380" s="15">
        <f>G381</f>
        <v>3298.864</v>
      </c>
      <c r="H380" s="15">
        <f t="shared" ref="H380:I380" si="159">H381</f>
        <v>1584.5</v>
      </c>
      <c r="I380" s="15">
        <f t="shared" si="159"/>
        <v>2008.5</v>
      </c>
      <c r="J380" s="22"/>
    </row>
    <row r="381" spans="1:12" ht="75" outlineLevel="3" x14ac:dyDescent="0.3">
      <c r="A381" s="8" t="s">
        <v>403</v>
      </c>
      <c r="B381" s="9" t="s">
        <v>11</v>
      </c>
      <c r="C381" s="10" t="s">
        <v>129</v>
      </c>
      <c r="D381" s="10" t="s">
        <v>137</v>
      </c>
      <c r="E381" s="10" t="s">
        <v>142</v>
      </c>
      <c r="F381" s="9"/>
      <c r="G381" s="14">
        <f>G382</f>
        <v>3298.864</v>
      </c>
      <c r="H381" s="14">
        <f t="shared" ref="H381:I381" si="160">H382</f>
        <v>1584.5</v>
      </c>
      <c r="I381" s="14">
        <f t="shared" si="160"/>
        <v>2008.5</v>
      </c>
      <c r="J381" s="22"/>
    </row>
    <row r="382" spans="1:12" ht="37.5" outlineLevel="4" x14ac:dyDescent="0.3">
      <c r="A382" s="8" t="s">
        <v>25</v>
      </c>
      <c r="B382" s="9" t="s">
        <v>11</v>
      </c>
      <c r="C382" s="10" t="s">
        <v>129</v>
      </c>
      <c r="D382" s="10" t="s">
        <v>137</v>
      </c>
      <c r="E382" s="10" t="s">
        <v>256</v>
      </c>
      <c r="F382" s="9"/>
      <c r="G382" s="14">
        <f>G383+G384</f>
        <v>3298.864</v>
      </c>
      <c r="H382" s="14">
        <f t="shared" ref="H382:I382" si="161">H383+H384</f>
        <v>1584.5</v>
      </c>
      <c r="I382" s="14">
        <f t="shared" si="161"/>
        <v>2008.5</v>
      </c>
      <c r="J382" s="22"/>
    </row>
    <row r="383" spans="1:12" ht="37.5" outlineLevel="7" x14ac:dyDescent="0.3">
      <c r="A383" s="8" t="s">
        <v>315</v>
      </c>
      <c r="B383" s="9" t="s">
        <v>11</v>
      </c>
      <c r="C383" s="10" t="s">
        <v>129</v>
      </c>
      <c r="D383" s="10" t="s">
        <v>137</v>
      </c>
      <c r="E383" s="10" t="s">
        <v>266</v>
      </c>
      <c r="F383" s="9" t="s">
        <v>12</v>
      </c>
      <c r="G383" s="14">
        <v>1444.9</v>
      </c>
      <c r="H383" s="14">
        <v>1584.5</v>
      </c>
      <c r="I383" s="14">
        <v>2008.5</v>
      </c>
      <c r="J383" s="22"/>
    </row>
    <row r="384" spans="1:12" ht="56.25" outlineLevel="5" x14ac:dyDescent="0.3">
      <c r="A384" s="8" t="s">
        <v>114</v>
      </c>
      <c r="B384" s="9" t="s">
        <v>11</v>
      </c>
      <c r="C384" s="10" t="s">
        <v>129</v>
      </c>
      <c r="D384" s="10" t="s">
        <v>137</v>
      </c>
      <c r="E384" s="10" t="s">
        <v>267</v>
      </c>
      <c r="F384" s="9"/>
      <c r="G384" s="14">
        <v>1853.9639999999999</v>
      </c>
      <c r="H384" s="14">
        <v>0</v>
      </c>
      <c r="I384" s="14">
        <v>0</v>
      </c>
      <c r="J384" s="22"/>
    </row>
    <row r="385" spans="1:10" ht="56.25" outlineLevel="7" x14ac:dyDescent="0.3">
      <c r="A385" s="8" t="s">
        <v>314</v>
      </c>
      <c r="B385" s="9" t="s">
        <v>11</v>
      </c>
      <c r="C385" s="10" t="s">
        <v>129</v>
      </c>
      <c r="D385" s="10" t="s">
        <v>137</v>
      </c>
      <c r="E385" s="10" t="s">
        <v>268</v>
      </c>
      <c r="F385" s="9" t="s">
        <v>12</v>
      </c>
      <c r="G385" s="14">
        <v>1853.9639999999999</v>
      </c>
      <c r="H385" s="14">
        <v>0</v>
      </c>
      <c r="I385" s="14">
        <v>0</v>
      </c>
      <c r="J385" s="22"/>
    </row>
    <row r="386" spans="1:10" ht="37.5" outlineLevel="1" x14ac:dyDescent="0.3">
      <c r="A386" s="11" t="s">
        <v>51</v>
      </c>
      <c r="B386" s="12" t="s">
        <v>11</v>
      </c>
      <c r="C386" s="13" t="s">
        <v>130</v>
      </c>
      <c r="D386" s="13"/>
      <c r="E386" s="12" t="s">
        <v>146</v>
      </c>
      <c r="F386" s="12"/>
      <c r="G386" s="15">
        <f>G409+G398+G392+G387</f>
        <v>173312.67722000001</v>
      </c>
      <c r="H386" s="15">
        <f t="shared" ref="H386:I386" si="162">H409+H398+H392+H387</f>
        <v>359080.69999999995</v>
      </c>
      <c r="I386" s="15">
        <f t="shared" si="162"/>
        <v>88822.5</v>
      </c>
      <c r="J386" s="22"/>
    </row>
    <row r="387" spans="1:10" outlineLevel="1" x14ac:dyDescent="0.3">
      <c r="A387" s="43" t="s">
        <v>491</v>
      </c>
      <c r="B387" s="44" t="s">
        <v>11</v>
      </c>
      <c r="C387" s="45" t="s">
        <v>130</v>
      </c>
      <c r="D387" s="45" t="s">
        <v>125</v>
      </c>
      <c r="E387" s="44" t="s">
        <v>146</v>
      </c>
      <c r="F387" s="44"/>
      <c r="G387" s="46">
        <f>G388</f>
        <v>72211.531909999991</v>
      </c>
      <c r="H387" s="46">
        <v>0</v>
      </c>
      <c r="I387" s="46">
        <v>0</v>
      </c>
      <c r="J387" s="22"/>
    </row>
    <row r="388" spans="1:10" ht="75" outlineLevel="1" x14ac:dyDescent="0.3">
      <c r="A388" s="47" t="s">
        <v>403</v>
      </c>
      <c r="B388" s="48" t="s">
        <v>11</v>
      </c>
      <c r="C388" s="49" t="s">
        <v>130</v>
      </c>
      <c r="D388" s="49" t="s">
        <v>125</v>
      </c>
      <c r="E388" s="48" t="s">
        <v>142</v>
      </c>
      <c r="F388" s="48"/>
      <c r="G388" s="50">
        <f>G389</f>
        <v>72211.531909999991</v>
      </c>
      <c r="H388" s="50">
        <v>0</v>
      </c>
      <c r="I388" s="50">
        <v>0</v>
      </c>
      <c r="J388" s="22"/>
    </row>
    <row r="389" spans="1:10" ht="37.5" outlineLevel="1" x14ac:dyDescent="0.3">
      <c r="A389" s="47" t="s">
        <v>25</v>
      </c>
      <c r="B389" s="48" t="s">
        <v>11</v>
      </c>
      <c r="C389" s="49" t="s">
        <v>130</v>
      </c>
      <c r="D389" s="49" t="s">
        <v>125</v>
      </c>
      <c r="E389" s="48" t="s">
        <v>256</v>
      </c>
      <c r="F389" s="48"/>
      <c r="G389" s="50">
        <f>G390</f>
        <v>72211.531909999991</v>
      </c>
      <c r="H389" s="50">
        <v>0</v>
      </c>
      <c r="I389" s="50">
        <v>0</v>
      </c>
      <c r="J389" s="22"/>
    </row>
    <row r="390" spans="1:10" ht="37.5" outlineLevel="1" x14ac:dyDescent="0.3">
      <c r="A390" s="47" t="s">
        <v>21</v>
      </c>
      <c r="B390" s="48" t="s">
        <v>11</v>
      </c>
      <c r="C390" s="49" t="s">
        <v>130</v>
      </c>
      <c r="D390" s="49" t="s">
        <v>125</v>
      </c>
      <c r="E390" s="48" t="s">
        <v>265</v>
      </c>
      <c r="F390" s="48"/>
      <c r="G390" s="50">
        <f>G391</f>
        <v>72211.531909999991</v>
      </c>
      <c r="H390" s="50">
        <v>0</v>
      </c>
      <c r="I390" s="50">
        <v>0</v>
      </c>
      <c r="J390" s="22"/>
    </row>
    <row r="391" spans="1:10" ht="37.5" outlineLevel="1" x14ac:dyDescent="0.3">
      <c r="A391" s="47" t="s">
        <v>479</v>
      </c>
      <c r="B391" s="48" t="s">
        <v>11</v>
      </c>
      <c r="C391" s="49" t="s">
        <v>130</v>
      </c>
      <c r="D391" s="49" t="s">
        <v>125</v>
      </c>
      <c r="E391" s="48" t="s">
        <v>487</v>
      </c>
      <c r="F391" s="48" t="s">
        <v>12</v>
      </c>
      <c r="G391" s="50">
        <f>12000+60211.53191</f>
        <v>72211.531909999991</v>
      </c>
      <c r="H391" s="50">
        <v>0</v>
      </c>
      <c r="I391" s="50">
        <v>0</v>
      </c>
      <c r="J391" s="22"/>
    </row>
    <row r="392" spans="1:10" outlineLevel="1" x14ac:dyDescent="0.3">
      <c r="A392" s="11" t="s">
        <v>52</v>
      </c>
      <c r="B392" s="12">
        <v>927</v>
      </c>
      <c r="C392" s="13" t="s">
        <v>130</v>
      </c>
      <c r="D392" s="13" t="s">
        <v>128</v>
      </c>
      <c r="E392" s="12"/>
      <c r="F392" s="12"/>
      <c r="G392" s="15">
        <f>G393</f>
        <v>7935.1</v>
      </c>
      <c r="H392" s="15">
        <f t="shared" ref="H392:I392" si="163">H393</f>
        <v>0</v>
      </c>
      <c r="I392" s="15">
        <f t="shared" si="163"/>
        <v>0</v>
      </c>
      <c r="J392" s="22"/>
    </row>
    <row r="393" spans="1:10" ht="75" outlineLevel="1" x14ac:dyDescent="0.3">
      <c r="A393" s="8" t="s">
        <v>403</v>
      </c>
      <c r="B393" s="9">
        <v>927</v>
      </c>
      <c r="C393" s="10" t="s">
        <v>130</v>
      </c>
      <c r="D393" s="10" t="s">
        <v>128</v>
      </c>
      <c r="E393" s="9" t="s">
        <v>142</v>
      </c>
      <c r="F393" s="12"/>
      <c r="G393" s="14">
        <f>G394</f>
        <v>7935.1</v>
      </c>
      <c r="H393" s="14">
        <f t="shared" ref="H393:I393" si="164">H394</f>
        <v>0</v>
      </c>
      <c r="I393" s="14">
        <f t="shared" si="164"/>
        <v>0</v>
      </c>
      <c r="J393" s="22"/>
    </row>
    <row r="394" spans="1:10" ht="37.5" outlineLevel="1" x14ac:dyDescent="0.3">
      <c r="A394" s="8" t="s">
        <v>25</v>
      </c>
      <c r="B394" s="9">
        <v>927</v>
      </c>
      <c r="C394" s="10" t="s">
        <v>130</v>
      </c>
      <c r="D394" s="10" t="s">
        <v>128</v>
      </c>
      <c r="E394" s="9" t="s">
        <v>256</v>
      </c>
      <c r="F394" s="12"/>
      <c r="G394" s="14">
        <f>G395</f>
        <v>7935.1</v>
      </c>
      <c r="H394" s="14">
        <f t="shared" ref="H394:I394" si="165">H395</f>
        <v>0</v>
      </c>
      <c r="I394" s="14">
        <f t="shared" si="165"/>
        <v>0</v>
      </c>
      <c r="J394" s="22"/>
    </row>
    <row r="395" spans="1:10" ht="93.75" outlineLevel="1" x14ac:dyDescent="0.3">
      <c r="A395" s="8" t="s">
        <v>113</v>
      </c>
      <c r="B395" s="9">
        <v>927</v>
      </c>
      <c r="C395" s="10" t="s">
        <v>130</v>
      </c>
      <c r="D395" s="10" t="s">
        <v>128</v>
      </c>
      <c r="E395" s="9" t="s">
        <v>263</v>
      </c>
      <c r="F395" s="9"/>
      <c r="G395" s="14">
        <f>G396+G397</f>
        <v>7935.1</v>
      </c>
      <c r="H395" s="14">
        <f t="shared" ref="H395:I395" si="166">H396+H397</f>
        <v>0</v>
      </c>
      <c r="I395" s="14">
        <f t="shared" si="166"/>
        <v>0</v>
      </c>
      <c r="J395" s="22"/>
    </row>
    <row r="396" spans="1:10" ht="37.5" outlineLevel="1" x14ac:dyDescent="0.3">
      <c r="A396" s="8" t="s">
        <v>479</v>
      </c>
      <c r="B396" s="9">
        <v>927</v>
      </c>
      <c r="C396" s="10" t="s">
        <v>130</v>
      </c>
      <c r="D396" s="10" t="s">
        <v>128</v>
      </c>
      <c r="E396" s="9" t="s">
        <v>480</v>
      </c>
      <c r="F396" s="9">
        <v>500</v>
      </c>
      <c r="G396" s="14">
        <f>36.9+4000</f>
        <v>4036.9</v>
      </c>
      <c r="H396" s="14">
        <v>0</v>
      </c>
      <c r="I396" s="14">
        <v>0</v>
      </c>
      <c r="J396" s="22"/>
    </row>
    <row r="397" spans="1:10" ht="131.25" outlineLevel="1" x14ac:dyDescent="0.3">
      <c r="A397" s="8" t="s">
        <v>481</v>
      </c>
      <c r="B397" s="9">
        <v>927</v>
      </c>
      <c r="C397" s="10" t="s">
        <v>130</v>
      </c>
      <c r="D397" s="10" t="s">
        <v>128</v>
      </c>
      <c r="E397" s="9" t="s">
        <v>482</v>
      </c>
      <c r="F397" s="9">
        <v>500</v>
      </c>
      <c r="G397" s="14">
        <v>3898.2</v>
      </c>
      <c r="H397" s="14">
        <v>0</v>
      </c>
      <c r="I397" s="14">
        <v>0</v>
      </c>
      <c r="J397" s="22"/>
    </row>
    <row r="398" spans="1:10" outlineLevel="1" x14ac:dyDescent="0.3">
      <c r="A398" s="11" t="s">
        <v>55</v>
      </c>
      <c r="B398" s="12">
        <v>927</v>
      </c>
      <c r="C398" s="13" t="s">
        <v>130</v>
      </c>
      <c r="D398" s="13" t="s">
        <v>127</v>
      </c>
      <c r="E398" s="12"/>
      <c r="F398" s="12"/>
      <c r="G398" s="15">
        <f>G399</f>
        <v>18706.445309999999</v>
      </c>
      <c r="H398" s="15">
        <f t="shared" ref="H398:I398" si="167">H399</f>
        <v>9173.6</v>
      </c>
      <c r="I398" s="15">
        <f t="shared" si="167"/>
        <v>9173.6</v>
      </c>
      <c r="J398" s="22"/>
    </row>
    <row r="399" spans="1:10" ht="75" outlineLevel="1" x14ac:dyDescent="0.3">
      <c r="A399" s="8" t="s">
        <v>403</v>
      </c>
      <c r="B399" s="9">
        <v>927</v>
      </c>
      <c r="C399" s="10" t="s">
        <v>130</v>
      </c>
      <c r="D399" s="10" t="s">
        <v>127</v>
      </c>
      <c r="E399" s="9" t="s">
        <v>142</v>
      </c>
      <c r="F399" s="9"/>
      <c r="G399" s="14">
        <f>G400</f>
        <v>18706.445309999999</v>
      </c>
      <c r="H399" s="14">
        <f t="shared" ref="H399:I399" si="168">H400</f>
        <v>9173.6</v>
      </c>
      <c r="I399" s="14">
        <f t="shared" si="168"/>
        <v>9173.6</v>
      </c>
      <c r="J399" s="22"/>
    </row>
    <row r="400" spans="1:10" ht="37.5" outlineLevel="1" x14ac:dyDescent="0.3">
      <c r="A400" s="8" t="s">
        <v>25</v>
      </c>
      <c r="B400" s="9">
        <v>927</v>
      </c>
      <c r="C400" s="10" t="s">
        <v>130</v>
      </c>
      <c r="D400" s="10" t="s">
        <v>127</v>
      </c>
      <c r="E400" s="9" t="s">
        <v>256</v>
      </c>
      <c r="F400" s="9"/>
      <c r="G400" s="14">
        <f>G403+G407+G401+G405</f>
        <v>18706.445309999999</v>
      </c>
      <c r="H400" s="14">
        <f t="shared" ref="H400:I400" si="169">H403+H407+H401+H405</f>
        <v>9173.6</v>
      </c>
      <c r="I400" s="14">
        <f t="shared" si="169"/>
        <v>9173.6</v>
      </c>
      <c r="J400" s="22"/>
    </row>
    <row r="401" spans="1:10" ht="37.5" outlineLevel="1" x14ac:dyDescent="0.3">
      <c r="A401" s="31" t="s">
        <v>21</v>
      </c>
      <c r="B401" s="9">
        <v>927</v>
      </c>
      <c r="C401" s="10" t="s">
        <v>130</v>
      </c>
      <c r="D401" s="10" t="s">
        <v>127</v>
      </c>
      <c r="E401" s="9" t="s">
        <v>265</v>
      </c>
      <c r="F401" s="9"/>
      <c r="G401" s="14">
        <f>G402</f>
        <v>3119.3</v>
      </c>
      <c r="H401" s="14">
        <f t="shared" ref="H401:I401" si="170">H402</f>
        <v>0</v>
      </c>
      <c r="I401" s="14">
        <f t="shared" si="170"/>
        <v>0</v>
      </c>
      <c r="J401" s="22"/>
    </row>
    <row r="402" spans="1:10" ht="37.5" outlineLevel="1" x14ac:dyDescent="0.3">
      <c r="A402" s="39" t="s">
        <v>479</v>
      </c>
      <c r="B402" s="9">
        <v>927</v>
      </c>
      <c r="C402" s="10" t="s">
        <v>130</v>
      </c>
      <c r="D402" s="10" t="s">
        <v>127</v>
      </c>
      <c r="E402" s="9" t="s">
        <v>487</v>
      </c>
      <c r="F402" s="9">
        <v>500</v>
      </c>
      <c r="G402" s="14">
        <f>3119.3</f>
        <v>3119.3</v>
      </c>
      <c r="H402" s="14">
        <v>0</v>
      </c>
      <c r="I402" s="14">
        <v>0</v>
      </c>
      <c r="J402" s="22"/>
    </row>
    <row r="403" spans="1:10" ht="93.75" outlineLevel="1" x14ac:dyDescent="0.3">
      <c r="A403" s="8" t="s">
        <v>113</v>
      </c>
      <c r="B403" s="9">
        <v>927</v>
      </c>
      <c r="C403" s="10" t="s">
        <v>130</v>
      </c>
      <c r="D403" s="10" t="s">
        <v>127</v>
      </c>
      <c r="E403" s="9" t="s">
        <v>263</v>
      </c>
      <c r="F403" s="9"/>
      <c r="G403" s="14">
        <f>G404</f>
        <v>9173.6</v>
      </c>
      <c r="H403" s="14">
        <f t="shared" ref="H403:I403" si="171">H404</f>
        <v>9173.6</v>
      </c>
      <c r="I403" s="14">
        <f t="shared" si="171"/>
        <v>9173.6</v>
      </c>
      <c r="J403" s="22"/>
    </row>
    <row r="404" spans="1:10" ht="37.5" outlineLevel="1" x14ac:dyDescent="0.3">
      <c r="A404" s="8" t="s">
        <v>417</v>
      </c>
      <c r="B404" s="9">
        <v>927</v>
      </c>
      <c r="C404" s="10" t="s">
        <v>130</v>
      </c>
      <c r="D404" s="10" t="s">
        <v>127</v>
      </c>
      <c r="E404" s="9" t="s">
        <v>416</v>
      </c>
      <c r="F404" s="9">
        <v>500</v>
      </c>
      <c r="G404" s="14">
        <v>9173.6</v>
      </c>
      <c r="H404" s="14">
        <v>9173.6</v>
      </c>
      <c r="I404" s="14">
        <v>9173.6</v>
      </c>
      <c r="J404" s="22"/>
    </row>
    <row r="405" spans="1:10" ht="37.5" outlineLevel="1" x14ac:dyDescent="0.3">
      <c r="A405" s="47" t="s">
        <v>492</v>
      </c>
      <c r="B405" s="48" t="s">
        <v>11</v>
      </c>
      <c r="C405" s="49" t="s">
        <v>130</v>
      </c>
      <c r="D405" s="49" t="s">
        <v>127</v>
      </c>
      <c r="E405" s="48" t="s">
        <v>493</v>
      </c>
      <c r="F405" s="48"/>
      <c r="G405" s="14">
        <f>G406</f>
        <v>5550</v>
      </c>
      <c r="H405" s="14">
        <f t="shared" ref="H405:I405" si="172">H406</f>
        <v>0</v>
      </c>
      <c r="I405" s="14">
        <f t="shared" si="172"/>
        <v>0</v>
      </c>
      <c r="J405" s="22"/>
    </row>
    <row r="406" spans="1:10" ht="56.25" outlineLevel="1" x14ac:dyDescent="0.3">
      <c r="A406" s="47" t="s">
        <v>494</v>
      </c>
      <c r="B406" s="48" t="s">
        <v>11</v>
      </c>
      <c r="C406" s="49" t="s">
        <v>130</v>
      </c>
      <c r="D406" s="49" t="s">
        <v>127</v>
      </c>
      <c r="E406" s="48" t="s">
        <v>495</v>
      </c>
      <c r="F406" s="48" t="s">
        <v>12</v>
      </c>
      <c r="G406" s="14">
        <v>5550</v>
      </c>
      <c r="H406" s="14">
        <v>0</v>
      </c>
      <c r="I406" s="14">
        <v>0</v>
      </c>
      <c r="J406" s="22"/>
    </row>
    <row r="407" spans="1:10" ht="37.5" outlineLevel="1" x14ac:dyDescent="0.3">
      <c r="A407" s="8" t="s">
        <v>484</v>
      </c>
      <c r="B407" s="9">
        <v>927</v>
      </c>
      <c r="C407" s="10" t="s">
        <v>130</v>
      </c>
      <c r="D407" s="10" t="s">
        <v>127</v>
      </c>
      <c r="E407" s="9" t="s">
        <v>483</v>
      </c>
      <c r="F407" s="9"/>
      <c r="G407" s="14">
        <f>G408</f>
        <v>863.54530999999997</v>
      </c>
      <c r="H407" s="14">
        <f t="shared" ref="H407:I407" si="173">H408</f>
        <v>0</v>
      </c>
      <c r="I407" s="14">
        <f t="shared" si="173"/>
        <v>0</v>
      </c>
      <c r="J407" s="22"/>
    </row>
    <row r="408" spans="1:10" ht="56.25" outlineLevel="1" x14ac:dyDescent="0.3">
      <c r="A408" s="8" t="s">
        <v>486</v>
      </c>
      <c r="B408" s="9">
        <v>927</v>
      </c>
      <c r="C408" s="10" t="s">
        <v>130</v>
      </c>
      <c r="D408" s="10" t="s">
        <v>127</v>
      </c>
      <c r="E408" s="9" t="s">
        <v>485</v>
      </c>
      <c r="F408" s="9">
        <v>500</v>
      </c>
      <c r="G408" s="14">
        <v>863.54530999999997</v>
      </c>
      <c r="H408" s="14">
        <v>0</v>
      </c>
      <c r="I408" s="14">
        <v>0</v>
      </c>
      <c r="J408" s="22"/>
    </row>
    <row r="409" spans="1:10" ht="37.5" outlineLevel="2" x14ac:dyDescent="0.3">
      <c r="A409" s="11" t="s">
        <v>57</v>
      </c>
      <c r="B409" s="12" t="s">
        <v>11</v>
      </c>
      <c r="C409" s="13" t="s">
        <v>130</v>
      </c>
      <c r="D409" s="13" t="s">
        <v>130</v>
      </c>
      <c r="E409" s="12" t="s">
        <v>146</v>
      </c>
      <c r="F409" s="12"/>
      <c r="G409" s="15">
        <f>G410</f>
        <v>74459.600000000006</v>
      </c>
      <c r="H409" s="15">
        <f t="shared" ref="H409:I409" si="174">H410</f>
        <v>349907.1</v>
      </c>
      <c r="I409" s="15">
        <f t="shared" si="174"/>
        <v>79648.899999999994</v>
      </c>
      <c r="J409" s="22"/>
    </row>
    <row r="410" spans="1:10" ht="75" outlineLevel="3" x14ac:dyDescent="0.3">
      <c r="A410" s="8" t="s">
        <v>403</v>
      </c>
      <c r="B410" s="9" t="s">
        <v>11</v>
      </c>
      <c r="C410" s="10" t="s">
        <v>130</v>
      </c>
      <c r="D410" s="10" t="s">
        <v>130</v>
      </c>
      <c r="E410" s="10" t="s">
        <v>142</v>
      </c>
      <c r="F410" s="9"/>
      <c r="G410" s="14">
        <f>G411</f>
        <v>74459.600000000006</v>
      </c>
      <c r="H410" s="14">
        <f>H411</f>
        <v>349907.1</v>
      </c>
      <c r="I410" s="14">
        <f t="shared" ref="I410" si="175">I411</f>
        <v>79648.899999999994</v>
      </c>
      <c r="J410" s="22"/>
    </row>
    <row r="411" spans="1:10" ht="37.5" outlineLevel="4" x14ac:dyDescent="0.3">
      <c r="A411" s="8" t="s">
        <v>25</v>
      </c>
      <c r="B411" s="9" t="s">
        <v>11</v>
      </c>
      <c r="C411" s="10" t="s">
        <v>130</v>
      </c>
      <c r="D411" s="10" t="s">
        <v>130</v>
      </c>
      <c r="E411" s="10" t="s">
        <v>256</v>
      </c>
      <c r="F411" s="9"/>
      <c r="G411" s="14">
        <f>G412</f>
        <v>74459.600000000006</v>
      </c>
      <c r="H411" s="14">
        <f t="shared" ref="H411:I412" si="176">H412</f>
        <v>349907.1</v>
      </c>
      <c r="I411" s="14">
        <f t="shared" si="176"/>
        <v>79648.899999999994</v>
      </c>
      <c r="J411" s="22"/>
    </row>
    <row r="412" spans="1:10" ht="56.25" outlineLevel="5" x14ac:dyDescent="0.3">
      <c r="A412" s="8" t="s">
        <v>115</v>
      </c>
      <c r="B412" s="9" t="s">
        <v>11</v>
      </c>
      <c r="C412" s="10" t="s">
        <v>130</v>
      </c>
      <c r="D412" s="10" t="s">
        <v>130</v>
      </c>
      <c r="E412" s="10" t="s">
        <v>269</v>
      </c>
      <c r="F412" s="9"/>
      <c r="G412" s="14">
        <f>G413</f>
        <v>74459.600000000006</v>
      </c>
      <c r="H412" s="14">
        <f t="shared" si="176"/>
        <v>349907.1</v>
      </c>
      <c r="I412" s="14">
        <f t="shared" si="176"/>
        <v>79648.899999999994</v>
      </c>
      <c r="J412" s="22"/>
    </row>
    <row r="413" spans="1:10" ht="37.5" outlineLevel="7" x14ac:dyDescent="0.3">
      <c r="A413" s="8" t="s">
        <v>313</v>
      </c>
      <c r="B413" s="9" t="s">
        <v>11</v>
      </c>
      <c r="C413" s="10" t="s">
        <v>130</v>
      </c>
      <c r="D413" s="10" t="s">
        <v>130</v>
      </c>
      <c r="E413" s="10" t="s">
        <v>415</v>
      </c>
      <c r="F413" s="9">
        <v>500</v>
      </c>
      <c r="G413" s="14">
        <v>74459.600000000006</v>
      </c>
      <c r="H413" s="14">
        <v>349907.1</v>
      </c>
      <c r="I413" s="14">
        <v>79648.899999999994</v>
      </c>
      <c r="J413" s="22"/>
    </row>
    <row r="414" spans="1:10" ht="37.5" outlineLevel="1" x14ac:dyDescent="0.3">
      <c r="A414" s="11" t="s">
        <v>116</v>
      </c>
      <c r="B414" s="12" t="s">
        <v>11</v>
      </c>
      <c r="C414" s="13" t="s">
        <v>132</v>
      </c>
      <c r="D414" s="13"/>
      <c r="E414" s="12" t="s">
        <v>146</v>
      </c>
      <c r="F414" s="12"/>
      <c r="G414" s="15">
        <f>G415</f>
        <v>237.85220000000001</v>
      </c>
      <c r="H414" s="15">
        <f t="shared" ref="H414:I414" si="177">H415</f>
        <v>99.077200000000005</v>
      </c>
      <c r="I414" s="15">
        <f t="shared" si="177"/>
        <v>10.8759</v>
      </c>
      <c r="J414" s="22"/>
    </row>
    <row r="415" spans="1:10" ht="37.5" outlineLevel="2" x14ac:dyDescent="0.3">
      <c r="A415" s="11" t="s">
        <v>117</v>
      </c>
      <c r="B415" s="12" t="s">
        <v>11</v>
      </c>
      <c r="C415" s="13" t="s">
        <v>132</v>
      </c>
      <c r="D415" s="13" t="s">
        <v>125</v>
      </c>
      <c r="E415" s="12" t="s">
        <v>146</v>
      </c>
      <c r="F415" s="12"/>
      <c r="G415" s="15">
        <f>G416</f>
        <v>237.85220000000001</v>
      </c>
      <c r="H415" s="15">
        <f t="shared" ref="H415:I415" si="178">H416</f>
        <v>99.077200000000005</v>
      </c>
      <c r="I415" s="15">
        <f t="shared" si="178"/>
        <v>10.8759</v>
      </c>
      <c r="J415" s="22"/>
    </row>
    <row r="416" spans="1:10" ht="75" outlineLevel="3" x14ac:dyDescent="0.3">
      <c r="A416" s="8" t="s">
        <v>403</v>
      </c>
      <c r="B416" s="9" t="s">
        <v>11</v>
      </c>
      <c r="C416" s="10" t="s">
        <v>132</v>
      </c>
      <c r="D416" s="10" t="s">
        <v>125</v>
      </c>
      <c r="E416" s="10" t="s">
        <v>142</v>
      </c>
      <c r="F416" s="9"/>
      <c r="G416" s="14">
        <f>G417</f>
        <v>237.85220000000001</v>
      </c>
      <c r="H416" s="14">
        <f t="shared" ref="H416:I416" si="179">H417</f>
        <v>99.077200000000005</v>
      </c>
      <c r="I416" s="14">
        <f t="shared" si="179"/>
        <v>10.8759</v>
      </c>
      <c r="J416" s="22"/>
    </row>
    <row r="417" spans="1:13" ht="37.5" outlineLevel="4" x14ac:dyDescent="0.3">
      <c r="A417" s="8" t="s">
        <v>25</v>
      </c>
      <c r="B417" s="9" t="s">
        <v>11</v>
      </c>
      <c r="C417" s="10" t="s">
        <v>132</v>
      </c>
      <c r="D417" s="10" t="s">
        <v>125</v>
      </c>
      <c r="E417" s="10" t="s">
        <v>256</v>
      </c>
      <c r="F417" s="9"/>
      <c r="G417" s="14">
        <f>G418</f>
        <v>237.85220000000001</v>
      </c>
      <c r="H417" s="14">
        <f t="shared" ref="H417:I417" si="180">H418</f>
        <v>99.077200000000005</v>
      </c>
      <c r="I417" s="14">
        <f t="shared" si="180"/>
        <v>10.8759</v>
      </c>
      <c r="J417" s="22"/>
    </row>
    <row r="418" spans="1:13" ht="37.5" outlineLevel="5" x14ac:dyDescent="0.3">
      <c r="A418" s="8" t="s">
        <v>118</v>
      </c>
      <c r="B418" s="9" t="s">
        <v>11</v>
      </c>
      <c r="C418" s="10" t="s">
        <v>132</v>
      </c>
      <c r="D418" s="10" t="s">
        <v>125</v>
      </c>
      <c r="E418" s="10" t="s">
        <v>270</v>
      </c>
      <c r="F418" s="9"/>
      <c r="G418" s="14">
        <f>G419</f>
        <v>237.85220000000001</v>
      </c>
      <c r="H418" s="14">
        <f t="shared" ref="H418:I418" si="181">H419</f>
        <v>99.077200000000005</v>
      </c>
      <c r="I418" s="14">
        <f t="shared" si="181"/>
        <v>10.8759</v>
      </c>
      <c r="J418" s="22"/>
    </row>
    <row r="419" spans="1:13" ht="56.25" outlineLevel="7" x14ac:dyDescent="0.3">
      <c r="A419" s="8" t="s">
        <v>312</v>
      </c>
      <c r="B419" s="9" t="s">
        <v>11</v>
      </c>
      <c r="C419" s="10" t="s">
        <v>132</v>
      </c>
      <c r="D419" s="10" t="s">
        <v>125</v>
      </c>
      <c r="E419" s="10" t="s">
        <v>271</v>
      </c>
      <c r="F419" s="9" t="s">
        <v>13</v>
      </c>
      <c r="G419" s="14">
        <v>237.85220000000001</v>
      </c>
      <c r="H419" s="14">
        <f>98.43281+0.64439</f>
        <v>99.077200000000005</v>
      </c>
      <c r="I419" s="14">
        <f>10.8759</f>
        <v>10.8759</v>
      </c>
      <c r="J419" s="22"/>
      <c r="M419" s="7"/>
    </row>
    <row r="420" spans="1:13" ht="75" outlineLevel="1" x14ac:dyDescent="0.3">
      <c r="A420" s="11" t="s">
        <v>119</v>
      </c>
      <c r="B420" s="12" t="s">
        <v>11</v>
      </c>
      <c r="C420" s="13" t="s">
        <v>134</v>
      </c>
      <c r="D420" s="13"/>
      <c r="E420" s="12" t="s">
        <v>146</v>
      </c>
      <c r="F420" s="12"/>
      <c r="G420" s="15">
        <f>G421+G427</f>
        <v>114777.04887</v>
      </c>
      <c r="H420" s="15">
        <f t="shared" ref="H420:I420" si="182">H421+H427</f>
        <v>30199</v>
      </c>
      <c r="I420" s="15">
        <f t="shared" si="182"/>
        <v>34053</v>
      </c>
      <c r="J420" s="22"/>
    </row>
    <row r="421" spans="1:13" ht="56.25" outlineLevel="2" x14ac:dyDescent="0.3">
      <c r="A421" s="11" t="s">
        <v>120</v>
      </c>
      <c r="B421" s="12" t="s">
        <v>11</v>
      </c>
      <c r="C421" s="13" t="s">
        <v>134</v>
      </c>
      <c r="D421" s="13" t="s">
        <v>125</v>
      </c>
      <c r="E421" s="12" t="s">
        <v>146</v>
      </c>
      <c r="F421" s="12"/>
      <c r="G421" s="15">
        <f>G422</f>
        <v>30641</v>
      </c>
      <c r="H421" s="15">
        <f t="shared" ref="H421:I423" si="183">H422</f>
        <v>30199</v>
      </c>
      <c r="I421" s="15">
        <f t="shared" si="183"/>
        <v>32053</v>
      </c>
      <c r="J421" s="22"/>
    </row>
    <row r="422" spans="1:13" ht="75" outlineLevel="3" x14ac:dyDescent="0.3">
      <c r="A422" s="8" t="s">
        <v>403</v>
      </c>
      <c r="B422" s="9" t="s">
        <v>11</v>
      </c>
      <c r="C422" s="10" t="s">
        <v>134</v>
      </c>
      <c r="D422" s="10" t="s">
        <v>125</v>
      </c>
      <c r="E422" s="10" t="s">
        <v>142</v>
      </c>
      <c r="F422" s="9"/>
      <c r="G422" s="14">
        <f>G423</f>
        <v>30641</v>
      </c>
      <c r="H422" s="14">
        <f t="shared" si="183"/>
        <v>30199</v>
      </c>
      <c r="I422" s="14">
        <f t="shared" si="183"/>
        <v>32053</v>
      </c>
      <c r="J422" s="22"/>
    </row>
    <row r="423" spans="1:13" ht="37.5" outlineLevel="4" x14ac:dyDescent="0.3">
      <c r="A423" s="8" t="s">
        <v>25</v>
      </c>
      <c r="B423" s="9" t="s">
        <v>11</v>
      </c>
      <c r="C423" s="10" t="s">
        <v>134</v>
      </c>
      <c r="D423" s="10" t="s">
        <v>125</v>
      </c>
      <c r="E423" s="10" t="s">
        <v>256</v>
      </c>
      <c r="F423" s="9"/>
      <c r="G423" s="14">
        <f>G424</f>
        <v>30641</v>
      </c>
      <c r="H423" s="14">
        <f t="shared" si="183"/>
        <v>30199</v>
      </c>
      <c r="I423" s="14">
        <f t="shared" si="183"/>
        <v>32053</v>
      </c>
      <c r="J423" s="22"/>
    </row>
    <row r="424" spans="1:13" ht="56.25" outlineLevel="5" x14ac:dyDescent="0.3">
      <c r="A424" s="8" t="s">
        <v>121</v>
      </c>
      <c r="B424" s="9" t="s">
        <v>11</v>
      </c>
      <c r="C424" s="10" t="s">
        <v>134</v>
      </c>
      <c r="D424" s="10" t="s">
        <v>125</v>
      </c>
      <c r="E424" s="10" t="s">
        <v>272</v>
      </c>
      <c r="F424" s="9"/>
      <c r="G424" s="14">
        <f>G425+G426</f>
        <v>30641</v>
      </c>
      <c r="H424" s="14">
        <f t="shared" ref="H424:I424" si="184">H425+H426</f>
        <v>30199</v>
      </c>
      <c r="I424" s="14">
        <f t="shared" si="184"/>
        <v>32053</v>
      </c>
      <c r="J424" s="22"/>
    </row>
    <row r="425" spans="1:13" ht="56.25" outlineLevel="7" x14ac:dyDescent="0.3">
      <c r="A425" s="8" t="s">
        <v>311</v>
      </c>
      <c r="B425" s="9" t="s">
        <v>11</v>
      </c>
      <c r="C425" s="10" t="s">
        <v>134</v>
      </c>
      <c r="D425" s="10" t="s">
        <v>125</v>
      </c>
      <c r="E425" s="10" t="s">
        <v>273</v>
      </c>
      <c r="F425" s="9" t="s">
        <v>12</v>
      </c>
      <c r="G425" s="14">
        <v>11063</v>
      </c>
      <c r="H425" s="14">
        <v>9691</v>
      </c>
      <c r="I425" s="14">
        <v>10004</v>
      </c>
      <c r="J425" s="22"/>
    </row>
    <row r="426" spans="1:13" ht="56.25" outlineLevel="7" x14ac:dyDescent="0.3">
      <c r="A426" s="8" t="s">
        <v>310</v>
      </c>
      <c r="B426" s="9" t="s">
        <v>11</v>
      </c>
      <c r="C426" s="10" t="s">
        <v>134</v>
      </c>
      <c r="D426" s="10" t="s">
        <v>125</v>
      </c>
      <c r="E426" s="10" t="s">
        <v>274</v>
      </c>
      <c r="F426" s="9" t="s">
        <v>12</v>
      </c>
      <c r="G426" s="14">
        <v>19578</v>
      </c>
      <c r="H426" s="14">
        <v>20508</v>
      </c>
      <c r="I426" s="14">
        <v>22049</v>
      </c>
      <c r="J426" s="22"/>
    </row>
    <row r="427" spans="1:13" ht="37.5" outlineLevel="2" x14ac:dyDescent="0.3">
      <c r="A427" s="11" t="s">
        <v>122</v>
      </c>
      <c r="B427" s="12" t="s">
        <v>11</v>
      </c>
      <c r="C427" s="13" t="s">
        <v>134</v>
      </c>
      <c r="D427" s="13" t="s">
        <v>127</v>
      </c>
      <c r="E427" s="12" t="s">
        <v>146</v>
      </c>
      <c r="F427" s="12"/>
      <c r="G427" s="15">
        <f>G428</f>
        <v>84136.048869999999</v>
      </c>
      <c r="H427" s="15">
        <f t="shared" ref="H427:I427" si="185">H428</f>
        <v>0</v>
      </c>
      <c r="I427" s="15">
        <f t="shared" si="185"/>
        <v>2000</v>
      </c>
      <c r="J427" s="22"/>
    </row>
    <row r="428" spans="1:13" ht="75" outlineLevel="3" x14ac:dyDescent="0.3">
      <c r="A428" s="8" t="s">
        <v>403</v>
      </c>
      <c r="B428" s="9" t="s">
        <v>11</v>
      </c>
      <c r="C428" s="10" t="s">
        <v>134</v>
      </c>
      <c r="D428" s="10" t="s">
        <v>127</v>
      </c>
      <c r="E428" s="10" t="s">
        <v>142</v>
      </c>
      <c r="F428" s="9"/>
      <c r="G428" s="14">
        <f>G429</f>
        <v>84136.048869999999</v>
      </c>
      <c r="H428" s="14">
        <f t="shared" ref="H428:I428" si="186">H429</f>
        <v>0</v>
      </c>
      <c r="I428" s="14">
        <f t="shared" si="186"/>
        <v>2000</v>
      </c>
      <c r="J428" s="22"/>
    </row>
    <row r="429" spans="1:13" ht="37.5" outlineLevel="4" x14ac:dyDescent="0.3">
      <c r="A429" s="8" t="s">
        <v>25</v>
      </c>
      <c r="B429" s="9" t="s">
        <v>11</v>
      </c>
      <c r="C429" s="10" t="s">
        <v>134</v>
      </c>
      <c r="D429" s="10" t="s">
        <v>127</v>
      </c>
      <c r="E429" s="10" t="s">
        <v>256</v>
      </c>
      <c r="F429" s="9"/>
      <c r="G429" s="14">
        <f>G430+G432+G435</f>
        <v>84136.048869999999</v>
      </c>
      <c r="H429" s="14">
        <f t="shared" ref="H429:I429" si="187">H430+H432</f>
        <v>0</v>
      </c>
      <c r="I429" s="14">
        <f t="shared" si="187"/>
        <v>2000</v>
      </c>
      <c r="J429" s="22"/>
    </row>
    <row r="430" spans="1:13" ht="56.25" outlineLevel="5" x14ac:dyDescent="0.3">
      <c r="A430" s="8" t="s">
        <v>123</v>
      </c>
      <c r="B430" s="9" t="s">
        <v>11</v>
      </c>
      <c r="C430" s="10" t="s">
        <v>134</v>
      </c>
      <c r="D430" s="10" t="s">
        <v>127</v>
      </c>
      <c r="E430" s="10" t="s">
        <v>275</v>
      </c>
      <c r="F430" s="9"/>
      <c r="G430" s="14">
        <f>G431</f>
        <v>28694.6</v>
      </c>
      <c r="H430" s="14">
        <f t="shared" ref="H430:I430" si="188">H431</f>
        <v>0</v>
      </c>
      <c r="I430" s="14">
        <f t="shared" si="188"/>
        <v>0</v>
      </c>
      <c r="J430" s="22"/>
    </row>
    <row r="431" spans="1:13" ht="56.25" outlineLevel="7" x14ac:dyDescent="0.3">
      <c r="A431" s="8" t="s">
        <v>309</v>
      </c>
      <c r="B431" s="9" t="s">
        <v>11</v>
      </c>
      <c r="C431" s="10" t="s">
        <v>134</v>
      </c>
      <c r="D431" s="10" t="s">
        <v>127</v>
      </c>
      <c r="E431" s="10" t="s">
        <v>276</v>
      </c>
      <c r="F431" s="9" t="s">
        <v>12</v>
      </c>
      <c r="G431" s="14">
        <v>28694.6</v>
      </c>
      <c r="H431" s="14">
        <v>0</v>
      </c>
      <c r="I431" s="14">
        <v>0</v>
      </c>
      <c r="J431" s="22"/>
    </row>
    <row r="432" spans="1:13" ht="37.5" outlineLevel="5" x14ac:dyDescent="0.3">
      <c r="A432" s="31" t="s">
        <v>21</v>
      </c>
      <c r="B432" s="32" t="s">
        <v>11</v>
      </c>
      <c r="C432" s="33" t="s">
        <v>134</v>
      </c>
      <c r="D432" s="33" t="s">
        <v>127</v>
      </c>
      <c r="E432" s="33" t="s">
        <v>265</v>
      </c>
      <c r="F432" s="32"/>
      <c r="G432" s="34">
        <f>G433+G434</f>
        <v>54241.448870000007</v>
      </c>
      <c r="H432" s="34">
        <f t="shared" ref="H432:I432" si="189">H433+H434</f>
        <v>0</v>
      </c>
      <c r="I432" s="34">
        <f t="shared" si="189"/>
        <v>2000</v>
      </c>
      <c r="J432" s="22"/>
    </row>
    <row r="433" spans="1:12" ht="112.5" outlineLevel="7" x14ac:dyDescent="0.3">
      <c r="A433" s="35" t="s">
        <v>308</v>
      </c>
      <c r="B433" s="36" t="s">
        <v>11</v>
      </c>
      <c r="C433" s="37" t="s">
        <v>134</v>
      </c>
      <c r="D433" s="37" t="s">
        <v>127</v>
      </c>
      <c r="E433" s="37" t="s">
        <v>277</v>
      </c>
      <c r="F433" s="36" t="s">
        <v>12</v>
      </c>
      <c r="G433" s="38">
        <v>5000</v>
      </c>
      <c r="H433" s="38">
        <v>0</v>
      </c>
      <c r="I433" s="38">
        <v>2000</v>
      </c>
      <c r="J433" s="22"/>
    </row>
    <row r="434" spans="1:12" ht="37.5" x14ac:dyDescent="0.3">
      <c r="A434" s="41" t="s">
        <v>479</v>
      </c>
      <c r="B434" s="36" t="s">
        <v>11</v>
      </c>
      <c r="C434" s="37" t="s">
        <v>134</v>
      </c>
      <c r="D434" s="37" t="s">
        <v>127</v>
      </c>
      <c r="E434" s="42" t="s">
        <v>487</v>
      </c>
      <c r="F434" s="36" t="s">
        <v>12</v>
      </c>
      <c r="G434" s="40">
        <f>10048.2+39193.24887</f>
        <v>49241.448870000007</v>
      </c>
      <c r="H434" s="40">
        <v>0</v>
      </c>
      <c r="I434" s="40">
        <v>0</v>
      </c>
    </row>
    <row r="435" spans="1:12" ht="59.25" customHeight="1" x14ac:dyDescent="0.3">
      <c r="A435" s="41" t="s">
        <v>490</v>
      </c>
      <c r="B435" s="36" t="s">
        <v>11</v>
      </c>
      <c r="C435" s="37" t="s">
        <v>134</v>
      </c>
      <c r="D435" s="37" t="s">
        <v>127</v>
      </c>
      <c r="E435" s="42" t="s">
        <v>488</v>
      </c>
      <c r="F435" s="36"/>
      <c r="G435" s="40">
        <f>G436</f>
        <v>1200</v>
      </c>
      <c r="H435" s="40">
        <v>0</v>
      </c>
      <c r="I435" s="40">
        <v>0</v>
      </c>
      <c r="L435" s="7"/>
    </row>
    <row r="436" spans="1:12" ht="37.5" x14ac:dyDescent="0.3">
      <c r="A436" s="41" t="s">
        <v>479</v>
      </c>
      <c r="B436" s="36" t="s">
        <v>11</v>
      </c>
      <c r="C436" s="37" t="s">
        <v>134</v>
      </c>
      <c r="D436" s="37" t="s">
        <v>127</v>
      </c>
      <c r="E436" s="42" t="s">
        <v>489</v>
      </c>
      <c r="F436" s="36" t="s">
        <v>12</v>
      </c>
      <c r="G436" s="40">
        <v>1200</v>
      </c>
      <c r="H436" s="40">
        <v>0</v>
      </c>
      <c r="I436" s="40">
        <v>0</v>
      </c>
    </row>
  </sheetData>
  <autoFilter ref="A18:I436"/>
  <mergeCells count="3">
    <mergeCell ref="A14:I14"/>
    <mergeCell ref="A15:I15"/>
    <mergeCell ref="H17:I17"/>
  </mergeCells>
  <pageMargins left="1.1811023622047245" right="0.59055118110236227" top="0.59055118110236227" bottom="0.59055118110236227" header="0" footer="0"/>
  <pageSetup paperSize="9" scale="54" fitToHeight="0" orientation="portrait" blackAndWhite="1" r:id="rId1"/>
  <headerFooter differentFirst="1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23.06.2023&lt;/string&gt;&#10;  &lt;/DateInfo&gt;&#10;  &lt;Code&gt;SQUERY_ROSP_EXP&lt;/Code&gt;&#10;  &lt;ObjectCode&gt;SQUERY_ROSP_EXP&lt;/ObjectCode&gt;&#10;  &lt;DocName&gt;Ведомственная(Бюджетная роспись (расходы))&lt;/DocName&gt;&#10;  &lt;VariantName&gt;Ведомственная&lt;/VariantName&gt;&#10;  &lt;VariantLink&gt;60678798&lt;/VariantLink&gt;&#10;  &lt;ReportCode&gt;6847F9F477F34D779BA17B3BD36CF0&lt;/ReportCode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BB312D3-1BDC-4A04-AA60-C7802F69B0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Тюленева</dc:creator>
  <cp:lastModifiedBy>Юлия Тюленева</cp:lastModifiedBy>
  <cp:lastPrinted>2024-12-27T06:22:47Z</cp:lastPrinted>
  <dcterms:created xsi:type="dcterms:W3CDTF">2023-06-20T06:04:31Z</dcterms:created>
  <dcterms:modified xsi:type="dcterms:W3CDTF">2025-06-05T07:21:26Z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Ведомственная(Бюджетная роспись (расходы))</vt:lpwstr>
  </property>
  <property fmtid="{D5CDD505-2E9C-101B-9397-08002B2CF9AE}" pid="3" name="Название отчета">
    <vt:lpwstr>Ведомственная(2).xlsx</vt:lpwstr>
  </property>
  <property fmtid="{D5CDD505-2E9C-101B-9397-08002B2CF9AE}" pid="4" name="Версия клиента">
    <vt:lpwstr>23.1.28.6130 (.NET 4.7.2)</vt:lpwstr>
  </property>
  <property fmtid="{D5CDD505-2E9C-101B-9397-08002B2CF9AE}" pid="5" name="Версия базы">
    <vt:lpwstr>23.1.1401.551606931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kasibr_2023</vt:lpwstr>
  </property>
  <property fmtid="{D5CDD505-2E9C-101B-9397-08002B2CF9AE}" pid="9" name="Пользователь">
    <vt:lpwstr>3602_тюленеваюс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